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050" tabRatio="682" firstSheet="9" activeTab="15"/>
  </bookViews>
  <sheets>
    <sheet name="Сводный отчетЭЭ" sheetId="15" r:id="rId1"/>
    <sheet name="ЭЭ ИПУ" sheetId="2" r:id="rId2"/>
    <sheet name="ЭЭ ОФИСЫ" sheetId="19" r:id="rId3"/>
    <sheet name="МОП ЖД" sheetId="1" r:id="rId4"/>
    <sheet name="МОП ОФ" sheetId="18" r:id="rId5"/>
    <sheet name="Сводный отчет вода" sheetId="5" r:id="rId6"/>
    <sheet name="ВОДА " sheetId="16" r:id="rId7"/>
    <sheet name="Вода прямые договора" sheetId="28" r:id="rId8"/>
    <sheet name="ВОДА ОФИСЫ" sheetId="20" r:id="rId9"/>
    <sheet name="Отопление по ИПУ" sheetId="27" r:id="rId10"/>
    <sheet name="Отопление и ГВС" sheetId="6" r:id="rId11"/>
    <sheet name="МУСОР" sheetId="21" r:id="rId12"/>
    <sheet name="Гараж" sheetId="22" r:id="rId13"/>
    <sheet name="Норматив вода" sheetId="24" r:id="rId14"/>
    <sheet name="Норматив ЭЭ" sheetId="25" r:id="rId15"/>
    <sheet name="Справка по потреблению КУ" sheetId="26" r:id="rId16"/>
  </sheets>
  <definedNames>
    <definedName name="_xlnm._FilterDatabase" localSheetId="6" hidden="1">'ВОДА '!$J$1:$J$1047587</definedName>
    <definedName name="_xlnm._FilterDatabase" localSheetId="8" hidden="1">'ВОДА ОФИСЫ'!$A$3:$O$33</definedName>
    <definedName name="_xlnm._FilterDatabase" localSheetId="12" hidden="1">Гараж!$H$1:$H$14</definedName>
    <definedName name="_xlnm._FilterDatabase" localSheetId="3" hidden="1">'МОП ЖД'!$A$3:$I$173</definedName>
    <definedName name="_xlnm._FilterDatabase" localSheetId="9" hidden="1">'Отопление по ИПУ'!$I$1:$I$209</definedName>
    <definedName name="_xlnm._FilterDatabase" localSheetId="1" hidden="1">'ЭЭ ИПУ'!$G$1:$G$337</definedName>
    <definedName name="_xlnm.Print_Area" localSheetId="6">'ВОДА '!$A$1:$M$370</definedName>
    <definedName name="_xlnm.Print_Area" localSheetId="10">'Отопление и ГВС'!$A$1:$L$23</definedName>
    <definedName name="_xlnm.Print_Area" localSheetId="0">'Сводный отчетЭЭ'!$A$1:$U$27</definedName>
    <definedName name="_xlnm.Print_Area" localSheetId="1">'ЭЭ ИПУ'!$A$1:$H$176</definedName>
    <definedName name="_xlnm.Print_Area" localSheetId="2">'ЭЭ ОФИСЫ'!$A$1:$I$23</definedName>
  </definedNames>
  <calcPr calcId="145621"/>
</workbook>
</file>

<file path=xl/calcChain.xml><?xml version="1.0" encoding="utf-8"?>
<calcChain xmlns="http://schemas.openxmlformats.org/spreadsheetml/2006/main">
  <c r="C196" i="27" l="1"/>
  <c r="E6" i="6" l="1"/>
  <c r="G75" i="2" l="1"/>
  <c r="I4" i="19" l="1"/>
  <c r="I5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U4" i="15" l="1"/>
  <c r="U5" i="15"/>
  <c r="U6" i="15"/>
  <c r="U7" i="15"/>
  <c r="U8" i="15"/>
  <c r="U9" i="15"/>
  <c r="U10" i="15"/>
  <c r="U11" i="15"/>
  <c r="U12" i="15"/>
  <c r="U14" i="15"/>
  <c r="U15" i="15"/>
  <c r="U16" i="15"/>
  <c r="U17" i="15"/>
  <c r="U18" i="15"/>
  <c r="U19" i="15"/>
  <c r="U20" i="15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1" i="2"/>
  <c r="G172" i="2"/>
  <c r="G173" i="2"/>
  <c r="G174" i="2"/>
  <c r="G175" i="2"/>
  <c r="G284" i="16" l="1"/>
  <c r="C28" i="18" l="1"/>
  <c r="G307" i="16" l="1"/>
  <c r="D43" i="28" l="1"/>
  <c r="D42" i="28"/>
  <c r="I19" i="19" l="1"/>
  <c r="C200" i="27" l="1"/>
  <c r="H96" i="27" l="1"/>
  <c r="H79" i="27" l="1"/>
  <c r="H154" i="27"/>
  <c r="H127" i="27"/>
  <c r="H168" i="27" l="1"/>
  <c r="H22" i="27"/>
  <c r="H40" i="27"/>
  <c r="H171" i="27" l="1"/>
  <c r="H115" i="27"/>
  <c r="H62" i="27"/>
  <c r="H83" i="27"/>
  <c r="H46" i="27"/>
  <c r="H140" i="27"/>
  <c r="H42" i="27" l="1"/>
  <c r="H53" i="27"/>
  <c r="F16" i="6" l="1"/>
  <c r="H30" i="27"/>
  <c r="H77" i="27" l="1"/>
  <c r="H164" i="27" l="1"/>
  <c r="D41" i="28" l="1"/>
  <c r="H92" i="27" l="1"/>
  <c r="H119" i="27"/>
  <c r="H125" i="27"/>
  <c r="H14" i="27" l="1"/>
  <c r="H123" i="27" l="1"/>
  <c r="E6" i="21" l="1"/>
  <c r="E4" i="21" s="1"/>
  <c r="H102" i="27" l="1"/>
  <c r="H32" i="27" l="1"/>
  <c r="H142" i="27" l="1"/>
  <c r="H145" i="27" l="1"/>
  <c r="H130" i="27"/>
  <c r="H82" i="27"/>
  <c r="H80" i="27"/>
  <c r="H70" i="27"/>
  <c r="H69" i="27"/>
  <c r="H61" i="27"/>
  <c r="H39" i="27"/>
  <c r="H38" i="27"/>
  <c r="H35" i="27"/>
  <c r="H49" i="27"/>
  <c r="H48" i="27" l="1"/>
  <c r="D40" i="28" l="1"/>
  <c r="H160" i="27"/>
  <c r="H18" i="27"/>
  <c r="H136" i="27"/>
  <c r="H135" i="27"/>
  <c r="H43" i="27"/>
  <c r="D19" i="18" l="1"/>
  <c r="H68" i="27" l="1"/>
  <c r="D39" i="28" l="1"/>
  <c r="D38" i="28"/>
  <c r="D37" i="28" l="1"/>
  <c r="D36" i="28" l="1"/>
  <c r="D34" i="28" l="1"/>
  <c r="J287" i="16" l="1"/>
  <c r="H4" i="21" l="1"/>
  <c r="C44" i="28" l="1"/>
  <c r="F5" i="25" l="1"/>
  <c r="I23" i="19" l="1"/>
  <c r="U21" i="15" s="1"/>
  <c r="G4" i="22" l="1"/>
  <c r="J134" i="16"/>
  <c r="G134" i="16"/>
  <c r="J133" i="16"/>
  <c r="G133" i="16"/>
  <c r="L10" i="22" l="1"/>
  <c r="I4" i="22"/>
  <c r="J4" i="22" s="1"/>
  <c r="D157" i="1"/>
  <c r="C22" i="18"/>
  <c r="F6" i="6" l="1"/>
  <c r="H7" i="21" l="1"/>
  <c r="L51" i="16" l="1"/>
  <c r="C29" i="28" l="1"/>
  <c r="J369" i="16" l="1"/>
  <c r="G369" i="16"/>
  <c r="J368" i="16"/>
  <c r="G368" i="16"/>
  <c r="J367" i="16"/>
  <c r="G367" i="16"/>
  <c r="J366" i="16"/>
  <c r="G366" i="16"/>
  <c r="J365" i="16"/>
  <c r="G365" i="16"/>
  <c r="J364" i="16"/>
  <c r="G364" i="16"/>
  <c r="J363" i="16"/>
  <c r="G363" i="16"/>
  <c r="J362" i="16"/>
  <c r="G362" i="16"/>
  <c r="J361" i="16"/>
  <c r="G361" i="16"/>
  <c r="J360" i="16"/>
  <c r="G360" i="16"/>
  <c r="J359" i="16"/>
  <c r="G359" i="16"/>
  <c r="J358" i="16"/>
  <c r="G358" i="16"/>
  <c r="J357" i="16"/>
  <c r="G357" i="16"/>
  <c r="J356" i="16"/>
  <c r="G356" i="16"/>
  <c r="J355" i="16"/>
  <c r="G355" i="16"/>
  <c r="J354" i="16"/>
  <c r="G354" i="16"/>
  <c r="J353" i="16"/>
  <c r="G353" i="16"/>
  <c r="J352" i="16"/>
  <c r="G352" i="16"/>
  <c r="J351" i="16"/>
  <c r="G351" i="16"/>
  <c r="J350" i="16"/>
  <c r="G350" i="16"/>
  <c r="J349" i="16"/>
  <c r="G349" i="16"/>
  <c r="J348" i="16"/>
  <c r="G348" i="16"/>
  <c r="J347" i="16"/>
  <c r="G347" i="16"/>
  <c r="J346" i="16"/>
  <c r="G346" i="16"/>
  <c r="J345" i="16"/>
  <c r="G345" i="16"/>
  <c r="J344" i="16"/>
  <c r="G344" i="16"/>
  <c r="J343" i="16"/>
  <c r="G343" i="16"/>
  <c r="J342" i="16"/>
  <c r="G342" i="16"/>
  <c r="J341" i="16"/>
  <c r="G341" i="16"/>
  <c r="J340" i="16"/>
  <c r="G340" i="16"/>
  <c r="J339" i="16"/>
  <c r="G339" i="16"/>
  <c r="J338" i="16"/>
  <c r="G338" i="16"/>
  <c r="J337" i="16"/>
  <c r="G337" i="16"/>
  <c r="J336" i="16"/>
  <c r="G336" i="16"/>
  <c r="J335" i="16"/>
  <c r="G335" i="16"/>
  <c r="J334" i="16"/>
  <c r="G334" i="16"/>
  <c r="J333" i="16"/>
  <c r="G333" i="16"/>
  <c r="J332" i="16"/>
  <c r="G332" i="16"/>
  <c r="J331" i="16"/>
  <c r="G331" i="16"/>
  <c r="J330" i="16"/>
  <c r="G330" i="16"/>
  <c r="J329" i="16"/>
  <c r="G329" i="16"/>
  <c r="J328" i="16"/>
  <c r="G328" i="16"/>
  <c r="J327" i="16"/>
  <c r="G327" i="16"/>
  <c r="J326" i="16"/>
  <c r="G326" i="16"/>
  <c r="J325" i="16"/>
  <c r="G325" i="16"/>
  <c r="J324" i="16"/>
  <c r="G324" i="16"/>
  <c r="J323" i="16"/>
  <c r="G323" i="16"/>
  <c r="J322" i="16"/>
  <c r="G322" i="16"/>
  <c r="J321" i="16"/>
  <c r="G321" i="16"/>
  <c r="J320" i="16"/>
  <c r="G320" i="16"/>
  <c r="J319" i="16"/>
  <c r="G319" i="16"/>
  <c r="J318" i="16"/>
  <c r="G318" i="16"/>
  <c r="J317" i="16"/>
  <c r="G317" i="16"/>
  <c r="J316" i="16"/>
  <c r="G316" i="16"/>
  <c r="J315" i="16"/>
  <c r="G315" i="16"/>
  <c r="J314" i="16"/>
  <c r="G314" i="16"/>
  <c r="J313" i="16"/>
  <c r="G313" i="16"/>
  <c r="J312" i="16"/>
  <c r="G312" i="16"/>
  <c r="J311" i="16"/>
  <c r="G311" i="16"/>
  <c r="J310" i="16"/>
  <c r="G310" i="16"/>
  <c r="J309" i="16"/>
  <c r="G309" i="16"/>
  <c r="J308" i="16"/>
  <c r="G308" i="16"/>
  <c r="J306" i="16"/>
  <c r="G306" i="16"/>
  <c r="J305" i="16"/>
  <c r="G305" i="16"/>
  <c r="J304" i="16"/>
  <c r="G304" i="16"/>
  <c r="J303" i="16"/>
  <c r="G303" i="16"/>
  <c r="J302" i="16"/>
  <c r="G302" i="16"/>
  <c r="J301" i="16"/>
  <c r="G301" i="16"/>
  <c r="J300" i="16"/>
  <c r="G300" i="16"/>
  <c r="J299" i="16"/>
  <c r="G299" i="16"/>
  <c r="J298" i="16"/>
  <c r="G298" i="16"/>
  <c r="J297" i="16"/>
  <c r="G297" i="16"/>
  <c r="J296" i="16"/>
  <c r="G296" i="16"/>
  <c r="J295" i="16"/>
  <c r="G295" i="16"/>
  <c r="J294" i="16"/>
  <c r="G294" i="16"/>
  <c r="J293" i="16"/>
  <c r="G293" i="16"/>
  <c r="J292" i="16"/>
  <c r="G292" i="16"/>
  <c r="J291" i="16"/>
  <c r="G291" i="16"/>
  <c r="J290" i="16"/>
  <c r="G290" i="16"/>
  <c r="J289" i="16"/>
  <c r="G289" i="16"/>
  <c r="J288" i="16"/>
  <c r="G288" i="16"/>
  <c r="G287" i="16"/>
  <c r="J286" i="16"/>
  <c r="G286" i="16"/>
  <c r="J285" i="16"/>
  <c r="G285" i="16"/>
  <c r="J284" i="16"/>
  <c r="J283" i="16"/>
  <c r="G283" i="16"/>
  <c r="J282" i="16"/>
  <c r="G282" i="16"/>
  <c r="J281" i="16"/>
  <c r="G281" i="16"/>
  <c r="J280" i="16"/>
  <c r="G280" i="16"/>
  <c r="J279" i="16"/>
  <c r="G279" i="16"/>
  <c r="J278" i="16"/>
  <c r="G278" i="16"/>
  <c r="J277" i="16"/>
  <c r="G277" i="16"/>
  <c r="J276" i="16"/>
  <c r="G276" i="16"/>
  <c r="J275" i="16"/>
  <c r="G275" i="16"/>
  <c r="J274" i="16"/>
  <c r="G274" i="16"/>
  <c r="J273" i="16"/>
  <c r="G273" i="16"/>
  <c r="J272" i="16"/>
  <c r="G272" i="16"/>
  <c r="J271" i="16"/>
  <c r="G271" i="16"/>
  <c r="J270" i="16"/>
  <c r="G270" i="16"/>
  <c r="J269" i="16"/>
  <c r="G269" i="16"/>
  <c r="J268" i="16"/>
  <c r="G268" i="16"/>
  <c r="J267" i="16"/>
  <c r="G267" i="16"/>
  <c r="J266" i="16"/>
  <c r="G266" i="16"/>
  <c r="J265" i="16"/>
  <c r="G265" i="16"/>
  <c r="J264" i="16"/>
  <c r="G264" i="16"/>
  <c r="J263" i="16"/>
  <c r="G263" i="16"/>
  <c r="J262" i="16"/>
  <c r="G262" i="16"/>
  <c r="J261" i="16"/>
  <c r="G261" i="16"/>
  <c r="J260" i="16"/>
  <c r="G260" i="16"/>
  <c r="J259" i="16"/>
  <c r="G259" i="16"/>
  <c r="J258" i="16"/>
  <c r="G258" i="16"/>
  <c r="J257" i="16"/>
  <c r="G257" i="16"/>
  <c r="J256" i="16"/>
  <c r="G256" i="16"/>
  <c r="J255" i="16"/>
  <c r="G255" i="16"/>
  <c r="J254" i="16"/>
  <c r="G254" i="16"/>
  <c r="J253" i="16"/>
  <c r="G253" i="16"/>
  <c r="J252" i="16"/>
  <c r="G252" i="16"/>
  <c r="J251" i="16"/>
  <c r="G251" i="16"/>
  <c r="J250" i="16"/>
  <c r="G250" i="16"/>
  <c r="J249" i="16"/>
  <c r="G249" i="16"/>
  <c r="J248" i="16"/>
  <c r="G248" i="16"/>
  <c r="J247" i="16"/>
  <c r="G247" i="16"/>
  <c r="J246" i="16"/>
  <c r="G246" i="16"/>
  <c r="J245" i="16"/>
  <c r="G245" i="16"/>
  <c r="J244" i="16"/>
  <c r="G244" i="16"/>
  <c r="J243" i="16"/>
  <c r="G243" i="16"/>
  <c r="J242" i="16"/>
  <c r="G242" i="16"/>
  <c r="J241" i="16"/>
  <c r="G241" i="16"/>
  <c r="J240" i="16"/>
  <c r="G240" i="16"/>
  <c r="J239" i="16"/>
  <c r="G239" i="16"/>
  <c r="J238" i="16"/>
  <c r="G238" i="16"/>
  <c r="J237" i="16"/>
  <c r="G237" i="16"/>
  <c r="J236" i="16"/>
  <c r="G236" i="16"/>
  <c r="J235" i="16"/>
  <c r="G235" i="16"/>
  <c r="J234" i="16"/>
  <c r="G234" i="16"/>
  <c r="J233" i="16"/>
  <c r="G233" i="16"/>
  <c r="J232" i="16"/>
  <c r="G232" i="16"/>
  <c r="J231" i="16"/>
  <c r="G231" i="16"/>
  <c r="J230" i="16"/>
  <c r="G230" i="16"/>
  <c r="J229" i="16"/>
  <c r="G229" i="16"/>
  <c r="J228" i="16"/>
  <c r="G228" i="16"/>
  <c r="J227" i="16"/>
  <c r="G227" i="16"/>
  <c r="J226" i="16"/>
  <c r="G226" i="16"/>
  <c r="J225" i="16"/>
  <c r="G225" i="16"/>
  <c r="J224" i="16"/>
  <c r="G224" i="16"/>
  <c r="J223" i="16"/>
  <c r="G223" i="16"/>
  <c r="J222" i="16"/>
  <c r="G222" i="16"/>
  <c r="J221" i="16"/>
  <c r="G221" i="16"/>
  <c r="J220" i="16"/>
  <c r="G220" i="16"/>
  <c r="J219" i="16"/>
  <c r="G219" i="16"/>
  <c r="J218" i="16"/>
  <c r="G218" i="16"/>
  <c r="J217" i="16"/>
  <c r="G217" i="16"/>
  <c r="J216" i="16"/>
  <c r="G216" i="16"/>
  <c r="J215" i="16"/>
  <c r="G215" i="16"/>
  <c r="J214" i="16"/>
  <c r="G214" i="16"/>
  <c r="J213" i="16"/>
  <c r="G213" i="16"/>
  <c r="J212" i="16"/>
  <c r="G212" i="16"/>
  <c r="J211" i="16"/>
  <c r="G211" i="16"/>
  <c r="J210" i="16"/>
  <c r="G210" i="16"/>
  <c r="J209" i="16"/>
  <c r="G209" i="16"/>
  <c r="J208" i="16"/>
  <c r="G208" i="16"/>
  <c r="J207" i="16"/>
  <c r="G207" i="16"/>
  <c r="J206" i="16"/>
  <c r="G206" i="16"/>
  <c r="J205" i="16"/>
  <c r="G205" i="16"/>
  <c r="J204" i="16"/>
  <c r="G204" i="16"/>
  <c r="J203" i="16"/>
  <c r="G203" i="16"/>
  <c r="J202" i="16"/>
  <c r="G202" i="16"/>
  <c r="J201" i="16"/>
  <c r="G201" i="16"/>
  <c r="J200" i="16"/>
  <c r="G200" i="16"/>
  <c r="J199" i="16"/>
  <c r="G199" i="16"/>
  <c r="J198" i="16"/>
  <c r="G198" i="16"/>
  <c r="J197" i="16"/>
  <c r="G197" i="16"/>
  <c r="J196" i="16"/>
  <c r="G196" i="16"/>
  <c r="J195" i="16"/>
  <c r="G195" i="16"/>
  <c r="J194" i="16"/>
  <c r="G194" i="16"/>
  <c r="J193" i="16"/>
  <c r="G193" i="16"/>
  <c r="J192" i="16"/>
  <c r="G192" i="16"/>
  <c r="J191" i="16"/>
  <c r="G191" i="16"/>
  <c r="J190" i="16"/>
  <c r="G190" i="16"/>
  <c r="J189" i="16"/>
  <c r="G189" i="16"/>
  <c r="J188" i="16"/>
  <c r="G188" i="16"/>
  <c r="J187" i="16"/>
  <c r="G187" i="16"/>
  <c r="J186" i="16"/>
  <c r="G186" i="16"/>
  <c r="J185" i="16"/>
  <c r="G185" i="16"/>
  <c r="J184" i="16"/>
  <c r="G184" i="16"/>
  <c r="J183" i="16"/>
  <c r="G183" i="16"/>
  <c r="J182" i="16"/>
  <c r="G182" i="16"/>
  <c r="J181" i="16"/>
  <c r="G181" i="16"/>
  <c r="J180" i="16"/>
  <c r="G180" i="16"/>
  <c r="J179" i="16"/>
  <c r="G179" i="16"/>
  <c r="J178" i="16"/>
  <c r="G178" i="16"/>
  <c r="J177" i="16"/>
  <c r="G177" i="16"/>
  <c r="J176" i="16"/>
  <c r="G176" i="16"/>
  <c r="J175" i="16"/>
  <c r="G175" i="16"/>
  <c r="J174" i="16"/>
  <c r="G174" i="16"/>
  <c r="J173" i="16"/>
  <c r="G173" i="16"/>
  <c r="J172" i="16"/>
  <c r="G172" i="16"/>
  <c r="J171" i="16"/>
  <c r="G171" i="16"/>
  <c r="J170" i="16"/>
  <c r="G170" i="16"/>
  <c r="J169" i="16"/>
  <c r="G169" i="16"/>
  <c r="J168" i="16"/>
  <c r="G168" i="16"/>
  <c r="J167" i="16"/>
  <c r="G167" i="16"/>
  <c r="J166" i="16"/>
  <c r="G166" i="16"/>
  <c r="J165" i="16"/>
  <c r="G165" i="16"/>
  <c r="J164" i="16"/>
  <c r="G164" i="16"/>
  <c r="J163" i="16"/>
  <c r="G163" i="16"/>
  <c r="J162" i="16"/>
  <c r="G162" i="16"/>
  <c r="J161" i="16"/>
  <c r="G161" i="16"/>
  <c r="J160" i="16"/>
  <c r="G160" i="16"/>
  <c r="J159" i="16"/>
  <c r="G159" i="16"/>
  <c r="J158" i="16"/>
  <c r="G158" i="16"/>
  <c r="J157" i="16"/>
  <c r="G157" i="16"/>
  <c r="J156" i="16"/>
  <c r="G156" i="16"/>
  <c r="J155" i="16"/>
  <c r="G155" i="16"/>
  <c r="J154" i="16"/>
  <c r="G154" i="16"/>
  <c r="J153" i="16"/>
  <c r="G153" i="16"/>
  <c r="J152" i="16"/>
  <c r="G152" i="16"/>
  <c r="J151" i="16"/>
  <c r="G151" i="16"/>
  <c r="J150" i="16"/>
  <c r="G150" i="16"/>
  <c r="J149" i="16"/>
  <c r="G149" i="16"/>
  <c r="J148" i="16"/>
  <c r="G148" i="16"/>
  <c r="J147" i="16"/>
  <c r="G147" i="16"/>
  <c r="J146" i="16"/>
  <c r="G146" i="16"/>
  <c r="J145" i="16"/>
  <c r="G145" i="16"/>
  <c r="J144" i="16"/>
  <c r="G144" i="16"/>
  <c r="J143" i="16"/>
  <c r="G143" i="16"/>
  <c r="J142" i="16"/>
  <c r="G142" i="16"/>
  <c r="J141" i="16"/>
  <c r="G141" i="16"/>
  <c r="J140" i="16"/>
  <c r="G140" i="16"/>
  <c r="J139" i="16"/>
  <c r="G139" i="16"/>
  <c r="J138" i="16"/>
  <c r="G138" i="16"/>
  <c r="J137" i="16"/>
  <c r="G137" i="16"/>
  <c r="J136" i="16"/>
  <c r="G136" i="16"/>
  <c r="J135" i="16"/>
  <c r="G135" i="16"/>
  <c r="J132" i="16"/>
  <c r="G132" i="16"/>
  <c r="J131" i="16"/>
  <c r="G131" i="16"/>
  <c r="J130" i="16"/>
  <c r="G130" i="16"/>
  <c r="J129" i="16"/>
  <c r="G129" i="16"/>
  <c r="J128" i="16"/>
  <c r="G128" i="16"/>
  <c r="J127" i="16"/>
  <c r="G127" i="16"/>
  <c r="J126" i="16"/>
  <c r="G126" i="16"/>
  <c r="J125" i="16"/>
  <c r="G125" i="16"/>
  <c r="J124" i="16"/>
  <c r="G124" i="16"/>
  <c r="J123" i="16"/>
  <c r="G123" i="16"/>
  <c r="J122" i="16"/>
  <c r="G122" i="16"/>
  <c r="J121" i="16"/>
  <c r="G121" i="16"/>
  <c r="J120" i="16"/>
  <c r="G120" i="16"/>
  <c r="J119" i="16"/>
  <c r="G119" i="16"/>
  <c r="J118" i="16"/>
  <c r="G118" i="16"/>
  <c r="J117" i="16"/>
  <c r="G117" i="16"/>
  <c r="J116" i="16"/>
  <c r="G116" i="16"/>
  <c r="J115" i="16"/>
  <c r="G115" i="16"/>
  <c r="J114" i="16"/>
  <c r="G114" i="16"/>
  <c r="J113" i="16"/>
  <c r="G113" i="16"/>
  <c r="J112" i="16"/>
  <c r="G112" i="16"/>
  <c r="J111" i="16"/>
  <c r="G111" i="16"/>
  <c r="J110" i="16"/>
  <c r="G110" i="16"/>
  <c r="J109" i="16"/>
  <c r="G109" i="16"/>
  <c r="J108" i="16"/>
  <c r="G108" i="16"/>
  <c r="J107" i="16"/>
  <c r="G107" i="16"/>
  <c r="J106" i="16"/>
  <c r="G106" i="16"/>
  <c r="J105" i="16"/>
  <c r="G105" i="16"/>
  <c r="J104" i="16"/>
  <c r="G104" i="16"/>
  <c r="J103" i="16"/>
  <c r="G103" i="16"/>
  <c r="J102" i="16"/>
  <c r="G102" i="16"/>
  <c r="J101" i="16"/>
  <c r="G101" i="16"/>
  <c r="J100" i="16"/>
  <c r="G100" i="16"/>
  <c r="J99" i="16"/>
  <c r="G99" i="16"/>
  <c r="J98" i="16"/>
  <c r="G98" i="16"/>
  <c r="J97" i="16"/>
  <c r="G97" i="16"/>
  <c r="J96" i="16"/>
  <c r="G96" i="16"/>
  <c r="J95" i="16"/>
  <c r="G95" i="16"/>
  <c r="J94" i="16"/>
  <c r="G94" i="16"/>
  <c r="J93" i="16"/>
  <c r="G93" i="16"/>
  <c r="J92" i="16"/>
  <c r="G92" i="16"/>
  <c r="J91" i="16"/>
  <c r="G91" i="16"/>
  <c r="J90" i="16"/>
  <c r="G90" i="16"/>
  <c r="J89" i="16"/>
  <c r="G89" i="16"/>
  <c r="J88" i="16"/>
  <c r="G88" i="16"/>
  <c r="J87" i="16"/>
  <c r="G87" i="16"/>
  <c r="J86" i="16"/>
  <c r="G86" i="16"/>
  <c r="J85" i="16"/>
  <c r="G85" i="16"/>
  <c r="J84" i="16"/>
  <c r="G84" i="16"/>
  <c r="J83" i="16"/>
  <c r="G83" i="16"/>
  <c r="J82" i="16"/>
  <c r="G82" i="16"/>
  <c r="J81" i="16"/>
  <c r="G81" i="16"/>
  <c r="J80" i="16"/>
  <c r="G80" i="16"/>
  <c r="J79" i="16"/>
  <c r="G79" i="16"/>
  <c r="J78" i="16"/>
  <c r="G78" i="16"/>
  <c r="J77" i="16"/>
  <c r="G77" i="16"/>
  <c r="J76" i="16"/>
  <c r="G76" i="16"/>
  <c r="J75" i="16"/>
  <c r="G75" i="16"/>
  <c r="J74" i="16"/>
  <c r="G74" i="16"/>
  <c r="J73" i="16"/>
  <c r="G73" i="16"/>
  <c r="J72" i="16"/>
  <c r="G72" i="16"/>
  <c r="J71" i="16"/>
  <c r="G71" i="16"/>
  <c r="J70" i="16"/>
  <c r="G70" i="16"/>
  <c r="J69" i="16"/>
  <c r="G69" i="16"/>
  <c r="J68" i="16"/>
  <c r="G68" i="16"/>
  <c r="J67" i="16"/>
  <c r="G67" i="16"/>
  <c r="J66" i="16"/>
  <c r="G66" i="16"/>
  <c r="J65" i="16"/>
  <c r="G65" i="16"/>
  <c r="J64" i="16"/>
  <c r="G64" i="16"/>
  <c r="J63" i="16"/>
  <c r="G63" i="16"/>
  <c r="J62" i="16"/>
  <c r="G62" i="16"/>
  <c r="J61" i="16"/>
  <c r="G61" i="16"/>
  <c r="J60" i="16"/>
  <c r="G60" i="16"/>
  <c r="J59" i="16"/>
  <c r="G59" i="16"/>
  <c r="J58" i="16"/>
  <c r="G58" i="16"/>
  <c r="J57" i="16"/>
  <c r="G57" i="16"/>
  <c r="J56" i="16"/>
  <c r="G56" i="16"/>
  <c r="J55" i="16"/>
  <c r="G55" i="16"/>
  <c r="J54" i="16"/>
  <c r="G54" i="16"/>
  <c r="J53" i="16"/>
  <c r="G53" i="16"/>
  <c r="J52" i="16"/>
  <c r="G52" i="16"/>
  <c r="J51" i="16"/>
  <c r="G51" i="16"/>
  <c r="J50" i="16"/>
  <c r="G50" i="16"/>
  <c r="J49" i="16"/>
  <c r="G49" i="16"/>
  <c r="J48" i="16"/>
  <c r="G48" i="16"/>
  <c r="J47" i="16"/>
  <c r="G47" i="16"/>
  <c r="J46" i="16"/>
  <c r="G46" i="16"/>
  <c r="J45" i="16"/>
  <c r="G45" i="16"/>
  <c r="J44" i="16"/>
  <c r="G44" i="16"/>
  <c r="J43" i="16"/>
  <c r="G43" i="16"/>
  <c r="J42" i="16"/>
  <c r="G42" i="16"/>
  <c r="J41" i="16"/>
  <c r="G41" i="16"/>
  <c r="J40" i="16"/>
  <c r="G40" i="16"/>
  <c r="J39" i="16"/>
  <c r="G39" i="16"/>
  <c r="J38" i="16"/>
  <c r="G38" i="16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J30" i="16"/>
  <c r="G30" i="16"/>
  <c r="J29" i="16"/>
  <c r="G29" i="16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J18" i="16"/>
  <c r="G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J10" i="16"/>
  <c r="G10" i="16"/>
  <c r="J9" i="16"/>
  <c r="G9" i="16"/>
  <c r="J8" i="16"/>
  <c r="G8" i="16"/>
  <c r="G7" i="16"/>
  <c r="J370" i="16" l="1"/>
  <c r="L368" i="16"/>
  <c r="L366" i="16"/>
  <c r="L364" i="16"/>
  <c r="L362" i="16"/>
  <c r="L360" i="16"/>
  <c r="L358" i="16"/>
  <c r="L356" i="16"/>
  <c r="F9" i="6" l="1"/>
  <c r="F11" i="6" s="1"/>
  <c r="F12" i="6" s="1"/>
  <c r="F22" i="6" s="1"/>
  <c r="I370" i="16"/>
  <c r="F370" i="16"/>
  <c r="H370" i="16"/>
  <c r="E370" i="16" l="1"/>
  <c r="K370" i="16" l="1"/>
  <c r="G372" i="16" s="1"/>
  <c r="G370" i="16" l="1"/>
  <c r="F7" i="5" s="1"/>
  <c r="J372" i="16"/>
  <c r="E176" i="2"/>
  <c r="F176" i="2"/>
  <c r="L354" i="16"/>
  <c r="L352" i="16"/>
  <c r="L350" i="16"/>
  <c r="L348" i="16"/>
  <c r="L347" i="16"/>
  <c r="L345" i="16"/>
  <c r="L343" i="16"/>
  <c r="L341" i="16"/>
  <c r="L339" i="16"/>
  <c r="L337" i="16"/>
  <c r="L335" i="16"/>
  <c r="L333" i="16"/>
  <c r="L331" i="16"/>
  <c r="L329" i="16"/>
  <c r="L327" i="16"/>
  <c r="L325" i="16"/>
  <c r="L323" i="16"/>
  <c r="L321" i="16"/>
  <c r="L319" i="16"/>
  <c r="L317" i="16"/>
  <c r="L315" i="16"/>
  <c r="L313" i="16"/>
  <c r="L311" i="16"/>
  <c r="L309" i="16"/>
  <c r="L308" i="16"/>
  <c r="L305" i="16"/>
  <c r="L303" i="16"/>
  <c r="L301" i="16"/>
  <c r="L299" i="16"/>
  <c r="L297" i="16"/>
  <c r="L295" i="16"/>
  <c r="L293" i="16"/>
  <c r="L291" i="16"/>
  <c r="L289" i="16"/>
  <c r="L287" i="16"/>
  <c r="L285" i="16"/>
  <c r="L283" i="16"/>
  <c r="L281" i="16"/>
  <c r="L279" i="16"/>
  <c r="L277" i="16"/>
  <c r="L275" i="16"/>
  <c r="L273" i="16"/>
  <c r="L271" i="16"/>
  <c r="L269" i="16"/>
  <c r="L267" i="16"/>
  <c r="L265" i="16"/>
  <c r="L263" i="16"/>
  <c r="L261" i="16"/>
  <c r="L259" i="16"/>
  <c r="L257" i="16"/>
  <c r="L255" i="16"/>
  <c r="L253" i="16"/>
  <c r="L251" i="16"/>
  <c r="L249" i="16"/>
  <c r="L247" i="16"/>
  <c r="L245" i="16"/>
  <c r="L243" i="16"/>
  <c r="L241" i="16"/>
  <c r="L239" i="16"/>
  <c r="L237" i="16"/>
  <c r="L235" i="16"/>
  <c r="L233" i="16"/>
  <c r="L231" i="16"/>
  <c r="L229" i="16"/>
  <c r="L227" i="16"/>
  <c r="L225" i="16"/>
  <c r="L223" i="16"/>
  <c r="L221" i="16"/>
  <c r="L219" i="16"/>
  <c r="L217" i="16"/>
  <c r="L215" i="16"/>
  <c r="L213" i="16"/>
  <c r="L211" i="16"/>
  <c r="L209" i="16"/>
  <c r="L207" i="16"/>
  <c r="L205" i="16"/>
  <c r="L203" i="16"/>
  <c r="L201" i="16"/>
  <c r="L199" i="16"/>
  <c r="L197" i="16"/>
  <c r="L195" i="16"/>
  <c r="L193" i="16"/>
  <c r="L191" i="16"/>
  <c r="L189" i="16"/>
  <c r="L187" i="16"/>
  <c r="L185" i="16"/>
  <c r="L183" i="16"/>
  <c r="L181" i="16"/>
  <c r="L179" i="16"/>
  <c r="L175" i="16"/>
  <c r="L173" i="16"/>
  <c r="L171" i="16"/>
  <c r="L169" i="16"/>
  <c r="L165" i="16"/>
  <c r="L163" i="16"/>
  <c r="L161" i="16"/>
  <c r="L157" i="16"/>
  <c r="L155" i="16"/>
  <c r="L153" i="16"/>
  <c r="L151" i="16"/>
  <c r="L147" i="16"/>
  <c r="L145" i="16"/>
  <c r="L143" i="16"/>
  <c r="L139" i="16"/>
  <c r="L137" i="16"/>
  <c r="L135" i="16"/>
  <c r="L133" i="16"/>
  <c r="L129" i="16"/>
  <c r="L127" i="16"/>
  <c r="L125" i="16"/>
  <c r="L121" i="16"/>
  <c r="L119" i="16"/>
  <c r="L117" i="16"/>
  <c r="L115" i="16"/>
  <c r="L113" i="16"/>
  <c r="L111" i="16"/>
  <c r="L109" i="16"/>
  <c r="L105" i="16"/>
  <c r="L103" i="16"/>
  <c r="L101" i="16"/>
  <c r="L99" i="16"/>
  <c r="L97" i="16"/>
  <c r="L95" i="16"/>
  <c r="L93" i="16"/>
  <c r="L89" i="16"/>
  <c r="L87" i="16"/>
  <c r="L85" i="16"/>
  <c r="L83" i="16"/>
  <c r="L79" i="16"/>
  <c r="L77" i="16"/>
  <c r="L75" i="16"/>
  <c r="L71" i="16"/>
  <c r="L69" i="16"/>
  <c r="L67" i="16"/>
  <c r="L65" i="16"/>
  <c r="L63" i="16"/>
  <c r="L61" i="16"/>
  <c r="L59" i="16"/>
  <c r="L55" i="16"/>
  <c r="L53" i="16"/>
  <c r="L49" i="16"/>
  <c r="L45" i="16"/>
  <c r="L43" i="16"/>
  <c r="L41" i="16"/>
  <c r="L39" i="16"/>
  <c r="L37" i="16"/>
  <c r="L35" i="16"/>
  <c r="L33" i="16"/>
  <c r="L31" i="16"/>
  <c r="L29" i="16"/>
  <c r="L27" i="16"/>
  <c r="L25" i="16"/>
  <c r="L23" i="16"/>
  <c r="L21" i="16"/>
  <c r="L19" i="16"/>
  <c r="L17" i="16"/>
  <c r="L15" i="16"/>
  <c r="L13" i="16"/>
  <c r="L11" i="16"/>
  <c r="L9" i="16"/>
  <c r="F9" i="5" l="1"/>
  <c r="G176" i="2"/>
  <c r="L7" i="16"/>
  <c r="G179" i="2" l="1"/>
  <c r="G181" i="2" s="1"/>
  <c r="D18" i="28"/>
  <c r="D22" i="28"/>
  <c r="D23" i="28"/>
  <c r="D25" i="28"/>
  <c r="D26" i="28"/>
  <c r="D27" i="28"/>
  <c r="D28" i="28"/>
  <c r="D4" i="28"/>
  <c r="I30" i="20" l="1"/>
  <c r="J31" i="20"/>
  <c r="J44" i="20" l="1"/>
  <c r="I43" i="20"/>
  <c r="J42" i="20"/>
  <c r="I41" i="20"/>
  <c r="J39" i="20"/>
  <c r="I38" i="20"/>
  <c r="J36" i="20"/>
  <c r="I35" i="20"/>
  <c r="J33" i="20"/>
  <c r="I32" i="20"/>
  <c r="J28" i="20"/>
  <c r="I27" i="20"/>
  <c r="J25" i="20"/>
  <c r="J24" i="20"/>
  <c r="J23" i="20"/>
  <c r="J22" i="20"/>
  <c r="I21" i="20"/>
  <c r="I20" i="20"/>
  <c r="I19" i="20"/>
  <c r="I18" i="20"/>
  <c r="J16" i="20"/>
  <c r="I15" i="20"/>
  <c r="J13" i="20"/>
  <c r="I12" i="20"/>
  <c r="J11" i="20"/>
  <c r="I10" i="20"/>
  <c r="J8" i="20"/>
  <c r="I7" i="20"/>
  <c r="J6" i="20"/>
  <c r="I5" i="20"/>
  <c r="J51" i="20" l="1"/>
  <c r="I51" i="20"/>
  <c r="B46" i="28" s="1"/>
  <c r="D46" i="28" s="1"/>
  <c r="I46" i="20"/>
  <c r="J46" i="20"/>
  <c r="F8" i="5" l="1"/>
  <c r="D33" i="28"/>
  <c r="B44" i="28"/>
  <c r="D32" i="28"/>
  <c r="D24" i="28"/>
  <c r="D21" i="28"/>
  <c r="D19" i="28"/>
  <c r="D20" i="28"/>
  <c r="D44" i="28" l="1"/>
  <c r="E7" i="21"/>
  <c r="D17" i="28"/>
  <c r="D29" i="28" s="1"/>
  <c r="B29" i="28"/>
  <c r="H27" i="27"/>
  <c r="H21" i="27"/>
  <c r="G13" i="21" l="1"/>
  <c r="I4" i="21" s="1"/>
  <c r="H8" i="21" l="1"/>
  <c r="C15" i="28"/>
  <c r="I7" i="21"/>
  <c r="I9" i="21" s="1"/>
  <c r="D8" i="18"/>
  <c r="D9" i="18"/>
  <c r="D10" i="18"/>
  <c r="D11" i="18"/>
  <c r="D12" i="18"/>
  <c r="D13" i="18"/>
  <c r="D14" i="18"/>
  <c r="D15" i="18"/>
  <c r="D16" i="18"/>
  <c r="D17" i="18"/>
  <c r="D18" i="18"/>
  <c r="D20" i="18"/>
  <c r="D7" i="18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5" i="1"/>
  <c r="D14" i="28"/>
  <c r="D13" i="28"/>
  <c r="D11" i="28"/>
  <c r="D10" i="28"/>
  <c r="D9" i="28"/>
  <c r="D8" i="28"/>
  <c r="D7" i="28"/>
  <c r="D6" i="28"/>
  <c r="D5" i="28"/>
  <c r="D3" i="28"/>
  <c r="H12" i="22" l="1"/>
  <c r="B12" i="28"/>
  <c r="B15" i="28" s="1"/>
  <c r="F4" i="5"/>
  <c r="D12" i="28" l="1"/>
  <c r="D15" i="28" s="1"/>
  <c r="G5" i="25"/>
  <c r="D6" i="18" l="1"/>
  <c r="D5" i="18"/>
  <c r="H41" i="27" l="1"/>
  <c r="H51" i="27"/>
  <c r="H138" i="27"/>
  <c r="H20" i="27"/>
  <c r="H47" i="27" l="1"/>
  <c r="H37" i="27"/>
  <c r="H109" i="27"/>
  <c r="C195" i="27" l="1"/>
  <c r="C197" i="27" s="1"/>
  <c r="H99" i="27" l="1"/>
  <c r="H90" i="27" l="1"/>
  <c r="H112" i="27"/>
  <c r="H162" i="27"/>
  <c r="H91" i="27"/>
  <c r="H195" i="27" l="1"/>
  <c r="C199" i="27" l="1"/>
  <c r="F20" i="6"/>
  <c r="C201" i="27"/>
  <c r="I194" i="27" s="1"/>
  <c r="I159" i="27" l="1"/>
  <c r="J159" i="27" s="1"/>
  <c r="I126" i="27"/>
  <c r="I192" i="27"/>
  <c r="I96" i="27"/>
  <c r="J96" i="27" s="1"/>
  <c r="I162" i="27"/>
  <c r="I138" i="27"/>
  <c r="I115" i="27"/>
  <c r="I112" i="27"/>
  <c r="J112" i="27" s="1"/>
  <c r="I99" i="27"/>
  <c r="I91" i="27"/>
  <c r="I83" i="27"/>
  <c r="I68" i="27"/>
  <c r="J68" i="27" s="1"/>
  <c r="I48" i="27"/>
  <c r="I47" i="27"/>
  <c r="I40" i="27"/>
  <c r="I38" i="27"/>
  <c r="J38" i="27" s="1"/>
  <c r="I35" i="27"/>
  <c r="I22" i="27"/>
  <c r="I20" i="27"/>
  <c r="J20" i="27" s="1"/>
  <c r="I14" i="27"/>
  <c r="I135" i="27"/>
  <c r="I130" i="27"/>
  <c r="I127" i="27"/>
  <c r="J127" i="27" s="1"/>
  <c r="I77" i="27"/>
  <c r="J77" i="27" s="1"/>
  <c r="I70" i="27"/>
  <c r="I61" i="27"/>
  <c r="I51" i="27"/>
  <c r="I49" i="27"/>
  <c r="J49" i="27" s="1"/>
  <c r="I142" i="27"/>
  <c r="I37" i="27"/>
  <c r="I123" i="27"/>
  <c r="J123" i="27" s="1"/>
  <c r="I164" i="27"/>
  <c r="J164" i="27" s="1"/>
  <c r="I30" i="27"/>
  <c r="I140" i="27"/>
  <c r="I85" i="27"/>
  <c r="I41" i="27"/>
  <c r="I62" i="27"/>
  <c r="I136" i="27"/>
  <c r="I69" i="27"/>
  <c r="I90" i="27"/>
  <c r="J90" i="27" s="1"/>
  <c r="C202" i="27"/>
  <c r="I66" i="27"/>
  <c r="J66" i="27" s="1"/>
  <c r="I13" i="27"/>
  <c r="J13" i="27" s="1"/>
  <c r="I43" i="27"/>
  <c r="J43" i="27" s="1"/>
  <c r="J194" i="27"/>
  <c r="I190" i="27"/>
  <c r="J190" i="27" s="1"/>
  <c r="I186" i="27"/>
  <c r="J186" i="27" s="1"/>
  <c r="I182" i="27"/>
  <c r="J182" i="27" s="1"/>
  <c r="I178" i="27"/>
  <c r="J178" i="27" s="1"/>
  <c r="I174" i="27"/>
  <c r="J174" i="27" s="1"/>
  <c r="I170" i="27"/>
  <c r="J170" i="27" s="1"/>
  <c r="I167" i="27"/>
  <c r="J167" i="27" s="1"/>
  <c r="I163" i="27"/>
  <c r="J163" i="27" s="1"/>
  <c r="I155" i="27"/>
  <c r="J155" i="27" s="1"/>
  <c r="I151" i="27"/>
  <c r="J151" i="27" s="1"/>
  <c r="I147" i="27"/>
  <c r="J147" i="27" s="1"/>
  <c r="I143" i="27"/>
  <c r="J143" i="27" s="1"/>
  <c r="I139" i="27"/>
  <c r="J139" i="27" s="1"/>
  <c r="J135" i="27"/>
  <c r="I131" i="27"/>
  <c r="J131" i="27" s="1"/>
  <c r="J119" i="27"/>
  <c r="J115" i="27"/>
  <c r="I111" i="27"/>
  <c r="J111" i="27" s="1"/>
  <c r="I107" i="27"/>
  <c r="J107" i="27" s="1"/>
  <c r="I103" i="27"/>
  <c r="J103" i="27" s="1"/>
  <c r="J99" i="27"/>
  <c r="I95" i="27"/>
  <c r="J95" i="27" s="1"/>
  <c r="J91" i="27"/>
  <c r="I87" i="27"/>
  <c r="J87" i="27" s="1"/>
  <c r="J83" i="27"/>
  <c r="J79" i="27"/>
  <c r="I75" i="27"/>
  <c r="J75" i="27" s="1"/>
  <c r="I71" i="27"/>
  <c r="J71" i="27" s="1"/>
  <c r="I67" i="27"/>
  <c r="J67" i="27" s="1"/>
  <c r="I63" i="27"/>
  <c r="J63" i="27" s="1"/>
  <c r="I59" i="27"/>
  <c r="J59" i="27" s="1"/>
  <c r="I55" i="27"/>
  <c r="J55" i="27" s="1"/>
  <c r="J51" i="27"/>
  <c r="J47" i="27"/>
  <c r="J39" i="27"/>
  <c r="J35" i="27"/>
  <c r="I31" i="27"/>
  <c r="J31" i="27" s="1"/>
  <c r="I27" i="27"/>
  <c r="J27" i="27" s="1"/>
  <c r="I23" i="27"/>
  <c r="J23" i="27" s="1"/>
  <c r="J18" i="27"/>
  <c r="J14" i="27"/>
  <c r="I11" i="27"/>
  <c r="J11" i="27" s="1"/>
  <c r="I187" i="27"/>
  <c r="J187" i="27" s="1"/>
  <c r="J171" i="27"/>
  <c r="I152" i="27"/>
  <c r="J152" i="27" s="1"/>
  <c r="I144" i="27"/>
  <c r="J144" i="27" s="1"/>
  <c r="I132" i="27"/>
  <c r="J132" i="27" s="1"/>
  <c r="I116" i="27"/>
  <c r="J116" i="27" s="1"/>
  <c r="I104" i="27"/>
  <c r="J104" i="27" s="1"/>
  <c r="I88" i="27"/>
  <c r="J88" i="27" s="1"/>
  <c r="I76" i="27"/>
  <c r="J76" i="27" s="1"/>
  <c r="I64" i="27"/>
  <c r="J64" i="27" s="1"/>
  <c r="I52" i="27"/>
  <c r="J52" i="27" s="1"/>
  <c r="I44" i="27"/>
  <c r="J44" i="27" s="1"/>
  <c r="J32" i="27"/>
  <c r="I19" i="27"/>
  <c r="J19" i="27" s="1"/>
  <c r="I193" i="27"/>
  <c r="J193" i="27" s="1"/>
  <c r="I189" i="27"/>
  <c r="J189" i="27" s="1"/>
  <c r="I185" i="27"/>
  <c r="J185" i="27" s="1"/>
  <c r="I181" i="27"/>
  <c r="J181" i="27" s="1"/>
  <c r="I177" i="27"/>
  <c r="J177" i="27" s="1"/>
  <c r="I173" i="27"/>
  <c r="J173" i="27" s="1"/>
  <c r="I169" i="27"/>
  <c r="J169" i="27" s="1"/>
  <c r="I166" i="27"/>
  <c r="J166" i="27" s="1"/>
  <c r="J162" i="27"/>
  <c r="I158" i="27"/>
  <c r="J158" i="27" s="1"/>
  <c r="J154" i="27"/>
  <c r="I150" i="27"/>
  <c r="J150" i="27" s="1"/>
  <c r="I146" i="27"/>
  <c r="J146" i="27" s="1"/>
  <c r="J142" i="27"/>
  <c r="J138" i="27"/>
  <c r="I134" i="27"/>
  <c r="J134" i="27" s="1"/>
  <c r="J130" i="27"/>
  <c r="J126" i="27"/>
  <c r="I122" i="27"/>
  <c r="J122" i="27" s="1"/>
  <c r="I118" i="27"/>
  <c r="J118" i="27" s="1"/>
  <c r="I114" i="27"/>
  <c r="J114" i="27" s="1"/>
  <c r="I110" i="27"/>
  <c r="J110" i="27" s="1"/>
  <c r="I106" i="27"/>
  <c r="J106" i="27" s="1"/>
  <c r="J102" i="27"/>
  <c r="I98" i="27"/>
  <c r="J98" i="27" s="1"/>
  <c r="I94" i="27"/>
  <c r="J94" i="27" s="1"/>
  <c r="I86" i="27"/>
  <c r="J86" i="27" s="1"/>
  <c r="J82" i="27"/>
  <c r="I78" i="27"/>
  <c r="J78" i="27" s="1"/>
  <c r="I74" i="27"/>
  <c r="J74" i="27" s="1"/>
  <c r="J70" i="27"/>
  <c r="J62" i="27"/>
  <c r="I58" i="27"/>
  <c r="J58" i="27" s="1"/>
  <c r="I54" i="27"/>
  <c r="J54" i="27" s="1"/>
  <c r="I50" i="27"/>
  <c r="J50" i="27" s="1"/>
  <c r="J46" i="27"/>
  <c r="J42" i="27"/>
  <c r="I34" i="27"/>
  <c r="J34" i="27" s="1"/>
  <c r="J30" i="27"/>
  <c r="I26" i="27"/>
  <c r="J26" i="27" s="1"/>
  <c r="J22" i="27"/>
  <c r="I17" i="27"/>
  <c r="J17" i="27" s="1"/>
  <c r="I9" i="27"/>
  <c r="J9" i="27" s="1"/>
  <c r="I191" i="27"/>
  <c r="J191" i="27" s="1"/>
  <c r="I175" i="27"/>
  <c r="J175" i="27" s="1"/>
  <c r="J160" i="27"/>
  <c r="I148" i="27"/>
  <c r="J148" i="27" s="1"/>
  <c r="J140" i="27"/>
  <c r="I128" i="27"/>
  <c r="J128" i="27" s="1"/>
  <c r="I120" i="27"/>
  <c r="J120" i="27" s="1"/>
  <c r="I100" i="27"/>
  <c r="J100" i="27" s="1"/>
  <c r="J92" i="27"/>
  <c r="J80" i="27"/>
  <c r="I72" i="27"/>
  <c r="J72" i="27" s="1"/>
  <c r="I60" i="27"/>
  <c r="J60" i="27" s="1"/>
  <c r="J48" i="27"/>
  <c r="I36" i="27"/>
  <c r="J36" i="27" s="1"/>
  <c r="I24" i="27"/>
  <c r="J24" i="27" s="1"/>
  <c r="I15" i="27"/>
  <c r="J15" i="27" s="1"/>
  <c r="J192" i="27"/>
  <c r="I188" i="27"/>
  <c r="J188" i="27" s="1"/>
  <c r="I184" i="27"/>
  <c r="J184" i="27" s="1"/>
  <c r="I180" i="27"/>
  <c r="J180" i="27" s="1"/>
  <c r="I176" i="27"/>
  <c r="J176" i="27" s="1"/>
  <c r="I172" i="27"/>
  <c r="J172" i="27" s="1"/>
  <c r="I165" i="27"/>
  <c r="J165" i="27" s="1"/>
  <c r="I161" i="27"/>
  <c r="J161" i="27" s="1"/>
  <c r="I157" i="27"/>
  <c r="J157" i="27" s="1"/>
  <c r="I153" i="27"/>
  <c r="J153" i="27" s="1"/>
  <c r="I149" i="27"/>
  <c r="J149" i="27" s="1"/>
  <c r="J145" i="27"/>
  <c r="I141" i="27"/>
  <c r="J141" i="27" s="1"/>
  <c r="I137" i="27"/>
  <c r="J137" i="27" s="1"/>
  <c r="I133" i="27"/>
  <c r="J133" i="27" s="1"/>
  <c r="I129" i="27"/>
  <c r="J129" i="27" s="1"/>
  <c r="J125" i="27"/>
  <c r="I121" i="27"/>
  <c r="J121" i="27" s="1"/>
  <c r="I117" i="27"/>
  <c r="J117" i="27" s="1"/>
  <c r="I113" i="27"/>
  <c r="J113" i="27" s="1"/>
  <c r="J109" i="27"/>
  <c r="I105" i="27"/>
  <c r="J105" i="27" s="1"/>
  <c r="I101" i="27"/>
  <c r="J101" i="27" s="1"/>
  <c r="I97" i="27"/>
  <c r="J97" i="27" s="1"/>
  <c r="I93" i="27"/>
  <c r="J93" i="27" s="1"/>
  <c r="I89" i="27"/>
  <c r="J89" i="27" s="1"/>
  <c r="J85" i="27"/>
  <c r="I81" i="27"/>
  <c r="J81" i="27" s="1"/>
  <c r="I73" i="27"/>
  <c r="J73" i="27" s="1"/>
  <c r="J69" i="27"/>
  <c r="I65" i="27"/>
  <c r="J65" i="27" s="1"/>
  <c r="J61" i="27"/>
  <c r="I57" i="27"/>
  <c r="J57" i="27" s="1"/>
  <c r="J53" i="27"/>
  <c r="I45" i="27"/>
  <c r="J45" i="27" s="1"/>
  <c r="J41" i="27"/>
  <c r="J37" i="27"/>
  <c r="I33" i="27"/>
  <c r="J33" i="27" s="1"/>
  <c r="I29" i="27"/>
  <c r="J29" i="27" s="1"/>
  <c r="I25" i="27"/>
  <c r="J25" i="27" s="1"/>
  <c r="J21" i="27"/>
  <c r="I16" i="27"/>
  <c r="J16" i="27" s="1"/>
  <c r="I10" i="27"/>
  <c r="J10" i="27" s="1"/>
  <c r="I8" i="27"/>
  <c r="I183" i="27"/>
  <c r="J183" i="27" s="1"/>
  <c r="I179" i="27"/>
  <c r="J179" i="27" s="1"/>
  <c r="J168" i="27"/>
  <c r="I156" i="27"/>
  <c r="J156" i="27" s="1"/>
  <c r="J136" i="27"/>
  <c r="I124" i="27"/>
  <c r="J124" i="27" s="1"/>
  <c r="I108" i="27"/>
  <c r="J108" i="27" s="1"/>
  <c r="I84" i="27"/>
  <c r="J84" i="27" s="1"/>
  <c r="I56" i="27"/>
  <c r="J56" i="27" s="1"/>
  <c r="J40" i="27"/>
  <c r="I28" i="27"/>
  <c r="J28" i="27" s="1"/>
  <c r="I12" i="27"/>
  <c r="J12" i="27" s="1"/>
  <c r="C19" i="19"/>
  <c r="I195" i="27" l="1"/>
  <c r="F21" i="6" s="1"/>
  <c r="J8" i="27"/>
  <c r="J195" i="27" s="1"/>
  <c r="I25" i="19" l="1"/>
  <c r="I27" i="19" l="1"/>
  <c r="F4" i="24" l="1"/>
  <c r="D4" i="18" l="1"/>
  <c r="D4" i="1"/>
  <c r="C24" i="15"/>
  <c r="G5" i="24"/>
  <c r="G4" i="24"/>
  <c r="N24" i="15" l="1"/>
  <c r="F15" i="5"/>
  <c r="F18" i="5"/>
  <c r="F14" i="5"/>
  <c r="G6" i="24"/>
  <c r="F11" i="5" s="1"/>
  <c r="F7" i="6" l="1"/>
  <c r="F23" i="6" s="1"/>
  <c r="H7" i="22" l="1"/>
  <c r="C175" i="1"/>
  <c r="I1047777" i="20" l="1"/>
  <c r="F8" i="1" l="1"/>
  <c r="F16" i="1"/>
  <c r="F24" i="1"/>
  <c r="F45" i="1"/>
  <c r="F61" i="1"/>
  <c r="F78" i="1"/>
  <c r="F93" i="1"/>
  <c r="F123" i="1"/>
  <c r="F142" i="1"/>
  <c r="F13" i="1"/>
  <c r="F17" i="1"/>
  <c r="F30" i="1"/>
  <c r="F46" i="1"/>
  <c r="F57" i="1"/>
  <c r="F80" i="1"/>
  <c r="F94" i="1"/>
  <c r="F103" i="1"/>
  <c r="F10" i="1"/>
  <c r="F26" i="1"/>
  <c r="F42" i="1"/>
  <c r="F48" i="1"/>
  <c r="F64" i="1"/>
  <c r="F96" i="1"/>
  <c r="F81" i="1"/>
  <c r="F92" i="1"/>
  <c r="F122" i="1"/>
  <c r="F31" i="1"/>
  <c r="F51" i="1"/>
  <c r="F59" i="1"/>
  <c r="F63" i="1"/>
  <c r="F67" i="1"/>
  <c r="F75" i="1"/>
  <c r="F79" i="1"/>
  <c r="F83" i="1"/>
  <c r="F91" i="1"/>
  <c r="F95" i="1"/>
  <c r="F100" i="1"/>
  <c r="F112" i="1"/>
  <c r="F116" i="1"/>
  <c r="F120" i="1"/>
  <c r="F128" i="1"/>
  <c r="F135" i="1"/>
  <c r="F162" i="1"/>
  <c r="F101" i="1"/>
  <c r="F105" i="1"/>
  <c r="F117" i="1"/>
  <c r="F121" i="1"/>
  <c r="F130" i="1"/>
  <c r="F138" i="1"/>
  <c r="F151" i="1"/>
  <c r="F12" i="18"/>
  <c r="F139" i="1"/>
  <c r="F147" i="1"/>
  <c r="F155" i="1"/>
  <c r="F150" i="1"/>
  <c r="F158" i="1"/>
  <c r="F8" i="18"/>
  <c r="F136" i="1"/>
  <c r="F140" i="1"/>
  <c r="F144" i="1"/>
  <c r="F148" i="1"/>
  <c r="F156" i="1"/>
  <c r="F160" i="1"/>
  <c r="F168" i="1"/>
  <c r="F16" i="18"/>
  <c r="F129" i="1"/>
  <c r="F133" i="1"/>
  <c r="F137" i="1"/>
  <c r="F141" i="1"/>
  <c r="F145" i="1"/>
  <c r="F149" i="1"/>
  <c r="F161" i="1"/>
  <c r="F20" i="18"/>
  <c r="F163" i="1"/>
  <c r="F166" i="1"/>
  <c r="F171" i="1"/>
  <c r="F6" i="18"/>
  <c r="F10" i="18"/>
  <c r="F14" i="18"/>
  <c r="F18" i="18"/>
  <c r="F165" i="1"/>
  <c r="F167" i="1"/>
  <c r="F170" i="1"/>
  <c r="F172" i="1"/>
  <c r="F5" i="18"/>
  <c r="F7" i="18"/>
  <c r="F9" i="18"/>
  <c r="F11" i="18"/>
  <c r="F13" i="18"/>
  <c r="F15" i="18"/>
  <c r="F17" i="18"/>
  <c r="F19" i="18"/>
  <c r="F169" i="1"/>
  <c r="F97" i="1"/>
  <c r="F4" i="18"/>
  <c r="F154" i="1"/>
  <c r="F146" i="1"/>
  <c r="F134" i="1"/>
  <c r="F126" i="1"/>
  <c r="F118" i="1"/>
  <c r="F114" i="1"/>
  <c r="F110" i="1"/>
  <c r="F106" i="1"/>
  <c r="F102" i="1"/>
  <c r="F98" i="1"/>
  <c r="F90" i="1"/>
  <c r="F86" i="1"/>
  <c r="F82" i="1"/>
  <c r="F74" i="1"/>
  <c r="F70" i="1"/>
  <c r="F66" i="1"/>
  <c r="F62" i="1"/>
  <c r="F58" i="1"/>
  <c r="F54" i="1"/>
  <c r="F50" i="1"/>
  <c r="F38" i="1"/>
  <c r="F34" i="1"/>
  <c r="F22" i="1"/>
  <c r="F18" i="1"/>
  <c r="F14" i="1"/>
  <c r="F6" i="1"/>
  <c r="F143" i="1"/>
  <c r="F111" i="1"/>
  <c r="F99" i="1"/>
  <c r="F87" i="1"/>
  <c r="F157" i="1"/>
  <c r="F153" i="1"/>
  <c r="F125" i="1"/>
  <c r="F113" i="1"/>
  <c r="F109" i="1"/>
  <c r="F89" i="1"/>
  <c r="F85" i="1"/>
  <c r="F77" i="1"/>
  <c r="F73" i="1"/>
  <c r="F69" i="1"/>
  <c r="F65" i="1"/>
  <c r="F53" i="1"/>
  <c r="F49" i="1"/>
  <c r="F41" i="1"/>
  <c r="F37" i="1"/>
  <c r="F33" i="1"/>
  <c r="F29" i="1"/>
  <c r="F25" i="1"/>
  <c r="F21" i="1"/>
  <c r="F9" i="1"/>
  <c r="F5" i="1"/>
  <c r="F127" i="1"/>
  <c r="F115" i="1"/>
  <c r="F164" i="1"/>
  <c r="F152" i="1"/>
  <c r="F132" i="1"/>
  <c r="F124" i="1"/>
  <c r="F108" i="1"/>
  <c r="F104" i="1"/>
  <c r="F88" i="1"/>
  <c r="F84" i="1"/>
  <c r="F76" i="1"/>
  <c r="F72" i="1"/>
  <c r="F68" i="1"/>
  <c r="F60" i="1"/>
  <c r="F56" i="1"/>
  <c r="F52" i="1"/>
  <c r="F44" i="1"/>
  <c r="F40" i="1"/>
  <c r="F36" i="1"/>
  <c r="F32" i="1"/>
  <c r="F28" i="1"/>
  <c r="F20" i="1"/>
  <c r="F12" i="1"/>
  <c r="F159" i="1"/>
  <c r="F131" i="1"/>
  <c r="F119" i="1"/>
  <c r="F107" i="1"/>
  <c r="F35" i="1"/>
  <c r="F19" i="1"/>
  <c r="F39" i="1"/>
  <c r="F47" i="1"/>
  <c r="F15" i="1"/>
  <c r="F71" i="1"/>
  <c r="F55" i="1"/>
  <c r="F7" i="1"/>
  <c r="F43" i="1"/>
  <c r="F27" i="1"/>
  <c r="F11" i="1"/>
  <c r="F23" i="1"/>
  <c r="D175" i="1" l="1"/>
  <c r="D178" i="1" s="1"/>
  <c r="D22" i="18"/>
  <c r="F22" i="18"/>
  <c r="F4" i="1"/>
  <c r="D26" i="18" l="1"/>
  <c r="F24" i="18"/>
  <c r="F175" i="1"/>
  <c r="F178" i="1" s="1"/>
  <c r="I1047587" i="16"/>
  <c r="F13" i="6" l="1"/>
  <c r="F14" i="6" l="1"/>
  <c r="H9" i="22" s="1"/>
  <c r="F15" i="6"/>
</calcChain>
</file>

<file path=xl/sharedStrings.xml><?xml version="1.0" encoding="utf-8"?>
<sst xmlns="http://schemas.openxmlformats.org/spreadsheetml/2006/main" count="2879" uniqueCount="1432">
  <si>
    <t>Распределение электроэнергии на общедомовые нужды</t>
  </si>
  <si>
    <t>№</t>
  </si>
  <si>
    <t>Собственник</t>
  </si>
  <si>
    <t>Кв.м.</t>
  </si>
  <si>
    <t>Формула 12, кВт/ч</t>
  </si>
  <si>
    <t>Тариф</t>
  </si>
  <si>
    <t>Сумма, рубли</t>
  </si>
  <si>
    <t>№ счётчика</t>
  </si>
  <si>
    <t>Показание предыдущ</t>
  </si>
  <si>
    <t>Показание текущее</t>
  </si>
  <si>
    <t>Потребление, кВт.ч.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</si>
  <si>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</si>
  <si>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</si>
  <si>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</si>
  <si>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</si>
  <si>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</si>
  <si>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</si>
  <si>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</si>
  <si>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</si>
  <si>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</si>
  <si>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</si>
  <si>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</si>
  <si>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</si>
  <si>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</si>
  <si>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</si>
  <si>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</si>
  <si>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</si>
  <si>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</si>
  <si>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</si>
  <si>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</si>
  <si>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</si>
  <si>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где Si площадь Вашего помещения,</t>
  </si>
  <si>
    <t>или</t>
  </si>
  <si>
    <t>руб./кв.м.</t>
  </si>
  <si>
    <t>Снятие показаний электропотребления по помещениям за</t>
  </si>
  <si>
    <t>Год выпуска</t>
  </si>
  <si>
    <t>норматив</t>
  </si>
  <si>
    <t>ГВС</t>
  </si>
  <si>
    <t>06.04.2021</t>
  </si>
  <si>
    <t>ХВС</t>
  </si>
  <si>
    <t>08.04.2021</t>
  </si>
  <si>
    <t>Потребление, ГВС куб.м.</t>
  </si>
  <si>
    <t>Потребление, ХВС куб.м.</t>
  </si>
  <si>
    <t>Показание текущее    ГВС</t>
  </si>
  <si>
    <t>Показание предыдущее  ГВС</t>
  </si>
  <si>
    <t>Показание текущее  ХВС</t>
  </si>
  <si>
    <t>Показание  предыдущее   ХВС</t>
  </si>
  <si>
    <t>22.09.2021</t>
  </si>
  <si>
    <t>-</t>
  </si>
  <si>
    <t>№ кв</t>
  </si>
  <si>
    <t>Место установки</t>
  </si>
  <si>
    <t>Показание ТЭ (текущее),Гкал</t>
  </si>
  <si>
    <t>Расход ТЭ (текущий),Гкал</t>
  </si>
  <si>
    <t>28.08.2021</t>
  </si>
  <si>
    <t>20.08.2021</t>
  </si>
  <si>
    <t>31.08.2021</t>
  </si>
  <si>
    <t>Ф.И.О. собственника</t>
  </si>
  <si>
    <t>Ввод № 2</t>
  </si>
  <si>
    <t>Ввод № 1</t>
  </si>
  <si>
    <t>Квартирный стояк 2.1 и 2.2</t>
  </si>
  <si>
    <t>Квартирный стояк 1.1 и 1.2</t>
  </si>
  <si>
    <t>Рабочее осв., насос ХВС, чердак, подвал</t>
  </si>
  <si>
    <t>Мамедов Эльдар Аллахверди оглы</t>
  </si>
  <si>
    <t>Саидова Наталья Александровна</t>
  </si>
  <si>
    <t>Аверьянов Александр Петрович,
Гини Сергей Константинович</t>
  </si>
  <si>
    <t>Мешков Сергей Вячеславович,
Мешкова Наталья Владимировна</t>
  </si>
  <si>
    <t>Смелова Надежда Алексеевна</t>
  </si>
  <si>
    <t>Московая Елизавета Игнатьевна</t>
  </si>
  <si>
    <t>Коваленко Валерия Владимировна</t>
  </si>
  <si>
    <t>Гордеева Алена Сергеевна</t>
  </si>
  <si>
    <t>Чернышева Наталия Викторовна</t>
  </si>
  <si>
    <t>Илларионов Илья Николаевич</t>
  </si>
  <si>
    <t>Ермолин Игорь Андреевич</t>
  </si>
  <si>
    <t>Сидоров Алексей Александрович</t>
  </si>
  <si>
    <t>Шишмаков Юрий Владимирович
Шишмакова Елена Александровна</t>
  </si>
  <si>
    <t>Чугунова Ирина Васильевна,
Понятаев Александр николаевич</t>
  </si>
  <si>
    <t>Оганджанян Ваге Сейранович</t>
  </si>
  <si>
    <t>Сысоев Сергей Викторович,
Юрина Екатерина Александровна</t>
  </si>
  <si>
    <t>Торосян Нарек Самвелович</t>
  </si>
  <si>
    <t>Покидышева Наталья Александровна,
Покидышева Сергей Владимирович</t>
  </si>
  <si>
    <t>Одинцов Руслан Сергеевич,
Одинцова Мария Николаевна</t>
  </si>
  <si>
    <t>Ершова Евгения Сергеевна</t>
  </si>
  <si>
    <t>Каниболоцкая Татьяна Павловна</t>
  </si>
  <si>
    <t>Ульянова Надежда Ивановна,
Ульянова Тамара Ивановна по дов.(контакт)</t>
  </si>
  <si>
    <t>Антонов Андрей  Вадимович</t>
  </si>
  <si>
    <t>Фомин Олег Игоревич</t>
  </si>
  <si>
    <t>Сотникова Марина Ильинична,
Сотников Павел Владимирович</t>
  </si>
  <si>
    <t>Колетурин Игорь Игоревич</t>
  </si>
  <si>
    <t>Куликов Владимир Иванович</t>
  </si>
  <si>
    <t>Зеленикин Михаил  Михайлович</t>
  </si>
  <si>
    <t>Довнар Ольга Валентиновна</t>
  </si>
  <si>
    <t>Казанцева Алена Владимировна</t>
  </si>
  <si>
    <t>Бабкина Наталья Александровна</t>
  </si>
  <si>
    <t>Ткач Светлана Александровна</t>
  </si>
  <si>
    <t>Козырева Алла Владимировна</t>
  </si>
  <si>
    <t>Кондратьев Алексей Борисович</t>
  </si>
  <si>
    <t>Рыбальченко Максим Сергеевич</t>
  </si>
  <si>
    <t>Фоменко Ирина Сергеевна</t>
  </si>
  <si>
    <t>Дерябин Алексей Юрьевич</t>
  </si>
  <si>
    <t>Кулагин Сергей Юрьевич</t>
  </si>
  <si>
    <t>Тайгунова Беневша Камиловна</t>
  </si>
  <si>
    <t>Куприков Антон Александрович,
Куприкова Юлия Анатольевна</t>
  </si>
  <si>
    <t>Манукян Армен Вазгенович</t>
  </si>
  <si>
    <t>Гржещук Игорь Александрович</t>
  </si>
  <si>
    <t>Фокина Ольга Александровна</t>
  </si>
  <si>
    <t>Солкин Сергей Петрович,
Солкина Елена Витальевна</t>
  </si>
  <si>
    <t>Новиков Антон Сергеевич,
Новикова Наталья Геннадьевна</t>
  </si>
  <si>
    <t>Шмидт Вера Алексеевна</t>
  </si>
  <si>
    <t>Варданян Мариам Велихановна</t>
  </si>
  <si>
    <t>Козилин Геннадий Александрович</t>
  </si>
  <si>
    <t>Савина Наталия Ивановна</t>
  </si>
  <si>
    <t>Фарахов Роман Фанисович</t>
  </si>
  <si>
    <t>Аверченкова Валентина Юрьевна</t>
  </si>
  <si>
    <t>Панова Екатерина Николаевна,
Куцый Евгений Маркович</t>
  </si>
  <si>
    <t>Колесова Анна Владимировна</t>
  </si>
  <si>
    <t>Краснова Елена Валерьевна,
Краснова Людмила Григорьевна</t>
  </si>
  <si>
    <t>Третьяков Игорь Ильич</t>
  </si>
  <si>
    <t>Зимоглядова Ольга Борисовна</t>
  </si>
  <si>
    <t>Назаров Артем Евгеньевич</t>
  </si>
  <si>
    <t>Валуев Игорь Александрович</t>
  </si>
  <si>
    <t>Пятовский Андрей Владимирович</t>
  </si>
  <si>
    <t>Поведайко Дарья Александровна</t>
  </si>
  <si>
    <t>Борисоник Ольга Викторовна</t>
  </si>
  <si>
    <t>Буров Иван Сергеевич</t>
  </si>
  <si>
    <t>Галавтин Николай Сергеевич</t>
  </si>
  <si>
    <t>Вдовичев Кирилл Викторович</t>
  </si>
  <si>
    <t>Гривцов Владимир Сергеевич</t>
  </si>
  <si>
    <t>Мышаков Александр Николаевич</t>
  </si>
  <si>
    <t>Юркина Татьяна Анатольевна</t>
  </si>
  <si>
    <t>Рыков Андрей Юрьевич</t>
  </si>
  <si>
    <t>Бекетов Николай Александрович,
Бекетова Наталья Сергеевна</t>
  </si>
  <si>
    <t>Селивохин Сергей Владимирович</t>
  </si>
  <si>
    <t>Селивохина Елена Валентиновна</t>
  </si>
  <si>
    <t>Седлова Ирина Анатольевна</t>
  </si>
  <si>
    <t>Пак Светлана Сергеевна</t>
  </si>
  <si>
    <t>Иванова Светлана Сергеевна</t>
  </si>
  <si>
    <t>Фомин Виталий Викторович</t>
  </si>
  <si>
    <t>Гордейчик Владимир Сергеевич эл.сч.</t>
  </si>
  <si>
    <t>Фролов Виктор Афанасьевич</t>
  </si>
  <si>
    <t>Кречетов Никита Леонидович</t>
  </si>
  <si>
    <t>Лощакова Елена Валерьевна</t>
  </si>
  <si>
    <t>Расулов Умуд Дунямалы</t>
  </si>
  <si>
    <t>Каллаев Мурад Шахмуевич</t>
  </si>
  <si>
    <t>Равзаляев Михаил Сергеевич,
Равзаляева Наталья Сергеевна</t>
  </si>
  <si>
    <t>Радченко Геннадий Геннадьевич,
Назарова Александра Викторовна</t>
  </si>
  <si>
    <t>Филиппов Алексей Евгеньевич</t>
  </si>
  <si>
    <t>Евдокимов Георгий Николаевич</t>
  </si>
  <si>
    <t>Чудакова Анна Сергеевна</t>
  </si>
  <si>
    <t>Нагиев Васиф Расиф оглы</t>
  </si>
  <si>
    <t>Морозов Евгений Александрович</t>
  </si>
  <si>
    <t>Ретц Олег Роландович</t>
  </si>
  <si>
    <t>Константинова Анна Михайловна</t>
  </si>
  <si>
    <t>Шилович Александр Александрович,
Лозовая Татьяна Викторовна 
по дов-ти-Александр сын
собственник  л.с оформить на него</t>
  </si>
  <si>
    <t>Кузьменко Ольга Николаевна(без ТВ)</t>
  </si>
  <si>
    <t>Рябов Константин Васильевич
(Рябова Вера Владимировна)</t>
  </si>
  <si>
    <t>Зеглер Лариса Александровна</t>
  </si>
  <si>
    <t>Авениров Алексей Игоревич</t>
  </si>
  <si>
    <t>Столович Сергей Александрович</t>
  </si>
  <si>
    <t>Илясов  Сергей Викторович</t>
  </si>
  <si>
    <t>Головин Дмитрий Александрович,
Головина Екатерина  Михайловна</t>
  </si>
  <si>
    <t>Гладников Андрей Вячеславович,
Гладникова Анеля Сергеевна</t>
  </si>
  <si>
    <t>Ефремов Олег Васильевич</t>
  </si>
  <si>
    <t>Кваша Александр Геннадьевич</t>
  </si>
  <si>
    <t>Черников Анатолий Александрович</t>
  </si>
  <si>
    <t>Александров Михаил Валерьевич</t>
  </si>
  <si>
    <t>Грачев Илья Эдуардович,
Грачева Ангелина Александровна</t>
  </si>
  <si>
    <t>Дряблова Екатерина Евгеньевна</t>
  </si>
  <si>
    <t>Куренкова Анастасия Александровна</t>
  </si>
  <si>
    <t>Шумкина Наталья Юрьевна</t>
  </si>
  <si>
    <t>Макашин Андрей Васильевич</t>
  </si>
  <si>
    <t>НП 001</t>
  </si>
  <si>
    <t>НП 002</t>
  </si>
  <si>
    <t>НП 003</t>
  </si>
  <si>
    <t>НП 004</t>
  </si>
  <si>
    <t>НП 005</t>
  </si>
  <si>
    <t>НП 006</t>
  </si>
  <si>
    <t>НП 007</t>
  </si>
  <si>
    <t>НП 008</t>
  </si>
  <si>
    <t>НП 009</t>
  </si>
  <si>
    <t>НП 010</t>
  </si>
  <si>
    <t>НП 011</t>
  </si>
  <si>
    <t>НП 012</t>
  </si>
  <si>
    <t>НП 013</t>
  </si>
  <si>
    <t>НП 014</t>
  </si>
  <si>
    <t>НП 015</t>
  </si>
  <si>
    <t>НП 016</t>
  </si>
  <si>
    <t>НП 017</t>
  </si>
  <si>
    <t>500/5</t>
  </si>
  <si>
    <t>250/5</t>
  </si>
  <si>
    <t>ИТОГО:</t>
  </si>
  <si>
    <t>75/5</t>
  </si>
  <si>
    <t>ДУ , ПД</t>
  </si>
  <si>
    <t>150/5</t>
  </si>
  <si>
    <t>Лифты, аварийное осв., ИТП</t>
  </si>
  <si>
    <t>Вентиляция</t>
  </si>
  <si>
    <t>Рабочая группа, стилобат, гараж</t>
  </si>
  <si>
    <t>ИПУ стилобат</t>
  </si>
  <si>
    <t>27.08.2021</t>
  </si>
  <si>
    <t>Гудименко Сергей Степанович</t>
  </si>
  <si>
    <t>Бабаджанян Роман Александрович</t>
  </si>
  <si>
    <t>Камаева Елена Анатольевна</t>
  </si>
  <si>
    <t>Твеленев Евгений Иванович</t>
  </si>
  <si>
    <t>Гонибов Ислам Хачимович</t>
  </si>
  <si>
    <t>Мощенко Денис Алексеевич</t>
  </si>
  <si>
    <t xml:space="preserve">ВРУ -1 жилого дома </t>
  </si>
  <si>
    <t xml:space="preserve">ВРУ-1 жилого дома </t>
  </si>
  <si>
    <t xml:space="preserve">ВРУ  - 1  жилого дома </t>
  </si>
  <si>
    <t xml:space="preserve">ВРУ  - 2  жилого дома </t>
  </si>
  <si>
    <t>ав.осв.гар, стил.лифт, пож.</t>
  </si>
  <si>
    <t>12 377,9 кв.м. площадь всех помещений потребителей в многоквартирном доме.</t>
  </si>
  <si>
    <t>Жилой дом ул.Академика Грушина, д. 8</t>
  </si>
  <si>
    <t>24868589-15</t>
  </si>
  <si>
    <t>24145456-15</t>
  </si>
  <si>
    <t>18882112-14</t>
  </si>
  <si>
    <t>Нуров Зафар Нурулаевич</t>
  </si>
  <si>
    <t>Шипилов Юрий Игоревич</t>
  </si>
  <si>
    <t>Фоминых Татьяна Витальевна</t>
  </si>
  <si>
    <t>Шилов Владимир Николаевич</t>
  </si>
  <si>
    <t>Суглобова Анна Александровна</t>
  </si>
  <si>
    <t>Мясникова Юлия Викторовна</t>
  </si>
  <si>
    <t>26610089-16</t>
  </si>
  <si>
    <t>ЖИЛЫЕ И НЕЖИЛЫЕ  ПОМЕЩЕНИЯ</t>
  </si>
  <si>
    <t>Коэф. трансформ.</t>
  </si>
  <si>
    <t>Золотуев Сергей Евгеньевич</t>
  </si>
  <si>
    <t>Отчет по ХВС ГВС  офисы</t>
  </si>
  <si>
    <t>24142622-15</t>
  </si>
  <si>
    <t>ИТОГО ОФИСЫ ИПУ:</t>
  </si>
  <si>
    <t>ОПУ</t>
  </si>
  <si>
    <t>Стилобат - офисы</t>
  </si>
  <si>
    <t>Пунин Алексей Николаевич</t>
  </si>
  <si>
    <t xml:space="preserve">ХВС </t>
  </si>
  <si>
    <t>Стоцкий Виктор Павлович</t>
  </si>
  <si>
    <t xml:space="preserve">ГВС </t>
  </si>
  <si>
    <t>Расчет нормативного расхода водопотребления на ОДН</t>
  </si>
  <si>
    <t>Расчетная площадь (м2)</t>
  </si>
  <si>
    <t>Площадь дома</t>
  </si>
  <si>
    <t>Полощадь жилых помещений без балконов</t>
  </si>
  <si>
    <t>Площадь балконов</t>
  </si>
  <si>
    <t>Площадь подвала и тех. помещений</t>
  </si>
  <si>
    <t>Площадь помещений общественного назначения (стилобат - офисы и гараж)</t>
  </si>
  <si>
    <t>Забелина Оксана Николаевна</t>
  </si>
  <si>
    <t>03.09.2021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</si>
  <si>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</si>
  <si>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</si>
  <si>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</si>
  <si>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</si>
  <si>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</si>
  <si>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</si>
  <si>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</si>
  <si>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</si>
  <si>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</si>
  <si>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</si>
  <si>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</si>
  <si>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</si>
  <si>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</si>
  <si>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</si>
  <si>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</si>
  <si>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</si>
  <si>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</si>
  <si>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</si>
  <si>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</si>
  <si>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</si>
  <si>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</si>
  <si>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24868615-15</t>
  </si>
  <si>
    <t>Сидоров Сергей Юрьевич</t>
  </si>
  <si>
    <t>Норматив электроснабжения ОДН</t>
  </si>
  <si>
    <t>A</t>
  </si>
  <si>
    <t>B</t>
  </si>
  <si>
    <t>C</t>
  </si>
  <si>
    <t>D</t>
  </si>
  <si>
    <t>E</t>
  </si>
  <si>
    <t>F</t>
  </si>
  <si>
    <t>Площадь жилых помещений без балконов</t>
  </si>
  <si>
    <t>Рыбаков Евгений Александрович</t>
  </si>
  <si>
    <t>Поляков Роман Владимирович</t>
  </si>
  <si>
    <t>Гафурова Екатерина Александровна</t>
  </si>
  <si>
    <t>Горин Михаил Александрович</t>
  </si>
  <si>
    <t>Пудов Павел Петрович</t>
  </si>
  <si>
    <t>Малькова Наталья Николаевна</t>
  </si>
  <si>
    <t>Диденко Валентина Викторовна</t>
  </si>
  <si>
    <t>Измайлова Антонина Викторовна</t>
  </si>
  <si>
    <t>Белов Александр Владимирович</t>
  </si>
  <si>
    <t>Берлизев Александр Александрович</t>
  </si>
  <si>
    <t>ХВ</t>
  </si>
  <si>
    <t>ГВ</t>
  </si>
  <si>
    <t>Норматив по распоряжению № 63-РВ(0,006) ,водоотведение № 178 РВ</t>
  </si>
  <si>
    <r>
      <rPr>
        <b/>
        <sz val="11"/>
        <color theme="1"/>
        <rFont val="Calibri"/>
        <family val="2"/>
        <charset val="204"/>
        <scheme val="minor"/>
      </rPr>
      <t xml:space="preserve">Водоотведение.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</si>
  <si>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Основание Распоряжение № 178 от 20.09.2017г.</t>
  </si>
  <si>
    <t>Пятерочка</t>
  </si>
  <si>
    <t>ИТП</t>
  </si>
  <si>
    <t>G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</si>
  <si>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15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</si>
  <si>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22.09.2022</t>
  </si>
  <si>
    <t>31.08.2022</t>
  </si>
  <si>
    <t>Швец Дмитрий Вячеславович</t>
  </si>
  <si>
    <t>Кочнева Любовь Вячеславовна</t>
  </si>
  <si>
    <t>33955386-18</t>
  </si>
  <si>
    <t>18882027-14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</si>
  <si>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</si>
  <si>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</si>
  <si>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</si>
  <si>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</si>
  <si>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</si>
  <si>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</si>
  <si>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</si>
  <si>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</si>
  <si>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</si>
  <si>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 потребления</t>
  </si>
  <si>
    <t>24868579-15</t>
  </si>
  <si>
    <t>НП 013-015</t>
  </si>
  <si>
    <t>№ кв-ры</t>
  </si>
  <si>
    <t>Наименование собственника (Ф.И.О. собственника помещения,  при долевой собственности  - Ф.И.О. собственника каждой доли)</t>
  </si>
  <si>
    <t>Площадь помещения, кв.м.</t>
  </si>
  <si>
    <t>Номер прибора учета</t>
  </si>
  <si>
    <t>Тепловая Энергия</t>
  </si>
  <si>
    <t>Расход,Гкал (Vi)</t>
  </si>
  <si>
    <t>Всего расход, Гкал</t>
  </si>
  <si>
    <t>Примечание</t>
  </si>
  <si>
    <t>G1</t>
  </si>
  <si>
    <t>G2</t>
  </si>
  <si>
    <t>51868281</t>
  </si>
  <si>
    <t>51586608</t>
  </si>
  <si>
    <t>516047847</t>
  </si>
  <si>
    <t>03.08.2019</t>
  </si>
  <si>
    <t>51607973</t>
  </si>
  <si>
    <t>07.06.2020</t>
  </si>
  <si>
    <t>51607858</t>
  </si>
  <si>
    <t>51607980</t>
  </si>
  <si>
    <t>51586597</t>
  </si>
  <si>
    <t>Всего пощадей с установленными ИПУ</t>
  </si>
  <si>
    <t>Бударин Егор Александрович</t>
  </si>
  <si>
    <t>Забиров максим Родионович,
Дмитриевская Лариса Анатольевна</t>
  </si>
  <si>
    <t>Журихин Андрей Эдуардович новый соб-к Анастасия</t>
  </si>
  <si>
    <t>Капустяник Святослав Ярославович(Наталья)</t>
  </si>
  <si>
    <t>ООО УК "Инвестстройкомплекс"</t>
  </si>
  <si>
    <t>Кухарь Максим Викторович
Кухарь Бэла Руслановна</t>
  </si>
  <si>
    <t>Комаровская Татьяна Петровна(Денис муж)</t>
  </si>
  <si>
    <r>
      <t xml:space="preserve">Коваленко Валерия Владимировна
</t>
    </r>
    <r>
      <rPr>
        <b/>
        <sz val="12"/>
        <rFont val="Times New Roman"/>
        <family val="1"/>
        <charset val="204"/>
      </rPr>
      <t>Коваленко Алина Васильевна-собственник</t>
    </r>
  </si>
  <si>
    <t>Манин Юрий Михайлович
Суглобова Анна Александровна</t>
  </si>
  <si>
    <t>Илларионов Илья Николаевич
Илларионова Татьяна Александровна</t>
  </si>
  <si>
    <t>Несмеянова Марина Александровна</t>
  </si>
  <si>
    <t>Баженов Никита Сергеевич,
Васильевна Анна Валерьевна</t>
  </si>
  <si>
    <t xml:space="preserve">Торосян Нарек Самвелович </t>
  </si>
  <si>
    <t>Ершова Евгения Сергеевна(Андрей)</t>
  </si>
  <si>
    <t>Иванов Алексендр Александрович,
Иванова Надежда Николаевна</t>
  </si>
  <si>
    <t>Голотрепчук Михаил Анатольевич</t>
  </si>
  <si>
    <t>Антонов Андрей  Вадимович
(Елена Николавна)</t>
  </si>
  <si>
    <t>Фомин Олег Игоревич(Татьяна)</t>
  </si>
  <si>
    <t xml:space="preserve">Габибов Тимур Анзорович
Мисриханова Гюльнара </t>
  </si>
  <si>
    <t>Шмельков Виталий Анатольевич
Кондратьева Юлия Николаевна</t>
  </si>
  <si>
    <t>Козырева Алла Владимировна(Юрий муж)</t>
  </si>
  <si>
    <t>Дерябин Алексей Юрьевич
Дерябина Любовь Дмитриевна
Дерябин Дмитрий Юрьевич</t>
  </si>
  <si>
    <t xml:space="preserve">Конкова Дарья Андреевна                                        Конков Павел Леонидович
</t>
  </si>
  <si>
    <t>Гудименко Сергей Степанович(Татьяна)</t>
  </si>
  <si>
    <t>Пеледов Роман Павлович
 Наталья Юрьевна,
Пеледов Павел Сергеевич</t>
  </si>
  <si>
    <t>Фарахов Роман Фанисович(Анна)</t>
  </si>
  <si>
    <t>Аверченкова Валентина Юрьевна, Аверченкова София Романовна</t>
  </si>
  <si>
    <t>Панова Екатерина Николаевна</t>
  </si>
  <si>
    <t>Муратова Юлия Владимировна</t>
  </si>
  <si>
    <t>Зимогляд Ольга Борисовна</t>
  </si>
  <si>
    <t>Егорова Инна Сергеевна
Егоров Дмитрий Сергеевич,(Муж)
Егоров Сергей Дмитриевич
Егоров Роман Дмитриевич</t>
  </si>
  <si>
    <t>Малькова Наталья Николаевна
(Владимир Владимирович-сын)</t>
  </si>
  <si>
    <t>Рыков Андрей Юрьевич(Анастасия)</t>
  </si>
  <si>
    <t>Хачатурян Михаил Арутюнович-новый</t>
  </si>
  <si>
    <t>Ваненкова Светлана Леонидовна (д-р дарения)
Прантикова Екатерина Юрьевна(из ЕГРП) контакт
 кв. 25 Шишмакова Е.</t>
  </si>
  <si>
    <t xml:space="preserve">Мяснов Павел Анатольевич
</t>
  </si>
  <si>
    <t>Ходнев Виктор Валерьевич(Наталья Андреевна)</t>
  </si>
  <si>
    <t>Забелина Оксана Николаевна(Андрей муж)</t>
  </si>
  <si>
    <t>Гордиенко  Дмитрий Николаевич (соб-к),
Гордиенко Алла Владимировна</t>
  </si>
  <si>
    <t>Фролов Виктор Афанасьевич(Татьяна)</t>
  </si>
  <si>
    <t>Расулов Умуд Дунямалы(Васиф)</t>
  </si>
  <si>
    <t>Базарова Маргарита Михайловна</t>
  </si>
  <si>
    <t>Байкова Татьяна Борисовна</t>
  </si>
  <si>
    <t>Шерстюк Алексей Павлович</t>
  </si>
  <si>
    <t>Филиппов Максим Дмитриевич</t>
  </si>
  <si>
    <r>
      <t>Крюков Александр Иванович,</t>
    </r>
    <r>
      <rPr>
        <b/>
        <sz val="16"/>
        <color theme="1"/>
        <rFont val="Times New Roman"/>
        <family val="1"/>
        <charset val="204"/>
      </rPr>
      <t xml:space="preserve"> продал в январе 2019 года</t>
    </r>
  </si>
  <si>
    <t>Степоненко Нина Андреевна</t>
  </si>
  <si>
    <t>Авениров Алексей Игоревич(Юлия жена)</t>
  </si>
  <si>
    <r>
      <rPr>
        <b/>
        <sz val="12"/>
        <rFont val="Times New Roman"/>
        <family val="1"/>
        <charset val="204"/>
      </rPr>
      <t>Стоскова Анна Андреевна</t>
    </r>
    <r>
      <rPr>
        <b/>
        <sz val="12"/>
        <color theme="1"/>
        <rFont val="Times New Roman"/>
        <family val="1"/>
        <charset val="204"/>
      </rPr>
      <t xml:space="preserve">
Вавилкина Анна Адреевна</t>
    </r>
  </si>
  <si>
    <t>Буянова Анна Вадимовна</t>
  </si>
  <si>
    <t>Рыбакова Еелена Владимировна(Евгений сын)</t>
  </si>
  <si>
    <t>Кочнева Любовь Вячеславовна,
Сучков Артем Николаевич</t>
  </si>
  <si>
    <t>Клейменова Екатерина Алексеевна</t>
  </si>
  <si>
    <t>Александров Михаил Валерьевич,
Ковалева Марина Евгеньевна</t>
  </si>
  <si>
    <t>Шипилов Юрий Игоревич(Елена)</t>
  </si>
  <si>
    <t>Cмирнова Евгения Николаевна,муж Юрий
8-901-798-64-00</t>
  </si>
  <si>
    <t>Толокнов Андрей Владимирович
Толокнова Наталья Викторовна (соб-к)</t>
  </si>
  <si>
    <t>Шумкина Наталья Юрьевна(Павел)</t>
  </si>
  <si>
    <r>
      <rPr>
        <b/>
        <sz val="12"/>
        <rFont val="Times New Roman"/>
        <family val="1"/>
        <charset val="204"/>
      </rPr>
      <t>Рыбакова Галина Владимировна</t>
    </r>
    <r>
      <rPr>
        <b/>
        <sz val="12"/>
        <color theme="1"/>
        <rFont val="Times New Roman"/>
        <family val="1"/>
        <charset val="204"/>
      </rPr>
      <t xml:space="preserve">
Рыбаков Евгений Александрович
</t>
    </r>
  </si>
  <si>
    <t>Макашин Андрей Васильевич(8-985-339-31-52)Елена</t>
  </si>
  <si>
    <t>51607859</t>
  </si>
  <si>
    <t>Площадь помещений оборудованных ИПУ -, кв.м. (2)</t>
  </si>
  <si>
    <r>
      <t>Расчет по формуле 3(7) Правил 354, Гкал/кв.м. (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=1/2)</t>
    </r>
  </si>
  <si>
    <t>Гараж</t>
  </si>
  <si>
    <t>Всего пощадей (10)</t>
  </si>
  <si>
    <t xml:space="preserve">Всего площадей не оборудованные ИПУ, кв.м. (5)  </t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</si>
  <si>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</si>
  <si>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</si>
  <si>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>Объем тепловой энергии потребленной по помещениям не оборудованными ИПУ, Гкал (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=3*5) (Отопление формула 3(7))</t>
    </r>
  </si>
  <si>
    <t>51868304</t>
  </si>
  <si>
    <t>20.06.2019</t>
  </si>
  <si>
    <t>18-351920</t>
  </si>
  <si>
    <t>Меньшикова Наталья Валерьевна</t>
  </si>
  <si>
    <t>31.08.2023</t>
  </si>
  <si>
    <t>26.11.2023</t>
  </si>
  <si>
    <t>51607884</t>
  </si>
  <si>
    <t>51868219</t>
  </si>
  <si>
    <t>51868245</t>
  </si>
  <si>
    <t>51868237</t>
  </si>
  <si>
    <t>51868271</t>
  </si>
  <si>
    <t>51607850</t>
  </si>
  <si>
    <t>51586591</t>
  </si>
  <si>
    <t>Кумук Азмет Нурбиевич</t>
  </si>
  <si>
    <t>19004051</t>
  </si>
  <si>
    <t>Хачатурян Марина Артавазовна</t>
  </si>
  <si>
    <t>Милашевская Анастасия Фаритовна</t>
  </si>
  <si>
    <t>Ричкин Владмир Николаевич</t>
  </si>
  <si>
    <t>13.03.2023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</si>
  <si>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</si>
  <si>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 объема тепловой энергии по формуле 18(1), Гкал (Vi)</t>
  </si>
  <si>
    <t>22.04.2025</t>
  </si>
  <si>
    <t>19.10.2023</t>
  </si>
  <si>
    <t>15.10.2023</t>
  </si>
  <si>
    <t>31.10.2023</t>
  </si>
  <si>
    <t>190340172</t>
  </si>
  <si>
    <t>ВВТ-50</t>
  </si>
  <si>
    <t>05.2026г.</t>
  </si>
  <si>
    <t>Июль</t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</si>
  <si>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</si>
  <si>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</si>
  <si>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</si>
  <si>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</si>
  <si>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</si>
  <si>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</si>
  <si>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</si>
  <si>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дог.№2029 10,08,2017г</t>
  </si>
  <si>
    <t>дог.№1951 25.04.2017г.</t>
  </si>
  <si>
    <t>дог. №2334 от16.10.2018г</t>
  </si>
  <si>
    <t xml:space="preserve">Основание Распоряжение № 178 </t>
  </si>
  <si>
    <r>
      <rPr>
        <b/>
        <sz val="12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Основание - формула 15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</si>
  <si>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r>
      <rPr>
        <b/>
        <sz val="12"/>
        <color theme="1"/>
        <rFont val="Calibri"/>
        <family val="2"/>
        <charset val="204"/>
        <scheme val="minor"/>
      </rPr>
      <t xml:space="preserve">Водоотведение.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</si>
  <si>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Calibri"/>
        <family val="2"/>
        <charset val="204"/>
        <scheme val="minor"/>
      </rPr>
      <t xml:space="preserve">Холодное водоснабжение  </t>
    </r>
    <r>
      <rPr>
        <sz val="12"/>
        <color theme="1"/>
        <rFont val="Calibri"/>
        <family val="2"/>
        <charset val="204"/>
        <scheme val="minor"/>
      </rPr>
      <t xml:space="preserve">формула 15 - (22,2852)куб.м. /12377,9 кв.м.         где                                                                                                                                                                                                                                                                             12,377,9 кв.м. площадь всех помещений потребителей в многоквартирном дом        </t>
    </r>
    <r>
      <rPr>
        <b/>
        <u/>
        <sz val="12"/>
        <color rgb="FF000000"/>
        <rFont val="Calibri"/>
        <family val="2"/>
        <charset val="204"/>
      </rPr>
      <t>куб.м./кв.м., но не более 22,29 куб.м.</t>
    </r>
  </si>
  <si>
    <r>
      <rPr>
        <b/>
        <sz val="12"/>
        <color theme="1"/>
        <rFont val="Calibri"/>
        <family val="2"/>
        <charset val="204"/>
        <scheme val="minor"/>
      </rPr>
      <t xml:space="preserve">Горячее водоснабжение </t>
    </r>
    <r>
      <rPr>
        <sz val="12"/>
        <color theme="1"/>
        <rFont val="Calibri"/>
        <family val="2"/>
        <charset val="204"/>
        <scheme val="minor"/>
      </rPr>
      <t xml:space="preserve">формула 15 - (22,2852)куб.м. /12377,9 кв.м.                                                                                                                                             где ,                                                                                                                                                                                                                                                                                 12,377,9 кв.м. площадь всех помещений потребителей в многоквартирном дом        </t>
    </r>
    <r>
      <rPr>
        <b/>
        <u/>
        <sz val="12"/>
        <color rgb="FF000000"/>
        <rFont val="Calibri"/>
        <family val="2"/>
        <charset val="204"/>
      </rPr>
      <t>куб.м./кв.м., но не более 22,29 куб.м.</t>
    </r>
  </si>
  <si>
    <t xml:space="preserve">( 44,5704)куб.м. /12377,9 кв.м.  </t>
  </si>
  <si>
    <t>Август</t>
  </si>
  <si>
    <t>Гергерт Марина Александровна</t>
  </si>
  <si>
    <t>ОДН</t>
  </si>
  <si>
    <t>Сентябрь</t>
  </si>
  <si>
    <t>Октябрь</t>
  </si>
  <si>
    <t>Прантикова Екатерина Юрьевна</t>
  </si>
  <si>
    <t>Таблица учета вычетов по прямым договорам собственников с Водоканалом</t>
  </si>
  <si>
    <t>Месяц</t>
  </si>
  <si>
    <t>Отчет, куб</t>
  </si>
  <si>
    <t>Счет Водоканал, куб</t>
  </si>
  <si>
    <t>Разница (+ Должны снять,- сняли больше) куб.</t>
  </si>
  <si>
    <t>Январь</t>
  </si>
  <si>
    <t>Февраль</t>
  </si>
  <si>
    <t>Март</t>
  </si>
  <si>
    <t>Апрель</t>
  </si>
  <si>
    <t>Май</t>
  </si>
  <si>
    <t>Июнь</t>
  </si>
  <si>
    <t>Ноябрь</t>
  </si>
  <si>
    <t>Декабрь</t>
  </si>
  <si>
    <t xml:space="preserve">ИТОГО: </t>
  </si>
  <si>
    <t>Норматив по распоряжению № 63-РВ(3,23), кВт/ч</t>
  </si>
  <si>
    <t>ОДН Эл-во=11996,866/12377,9=</t>
  </si>
  <si>
    <t>0,969 КВтч/Кв.м.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</si>
  <si>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</si>
  <si>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</si>
  <si>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</si>
  <si>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</si>
  <si>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</si>
  <si>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</si>
  <si>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</si>
  <si>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</si>
  <si>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Прямые договора с ВК</t>
  </si>
  <si>
    <t>19014131</t>
  </si>
  <si>
    <t>18.02.2026</t>
  </si>
  <si>
    <t>19013699</t>
  </si>
  <si>
    <t>37425416</t>
  </si>
  <si>
    <t>07.06.2024</t>
  </si>
  <si>
    <t>51607947</t>
  </si>
  <si>
    <t>51868221</t>
  </si>
  <si>
    <t>03.09.2020</t>
  </si>
  <si>
    <t>Елизова Нина Викторовна (Лариса мать)</t>
  </si>
  <si>
    <t>Елизова Нина Викторовна</t>
  </si>
  <si>
    <t>пом.8, 10, 11, 12, 16, 17</t>
  </si>
  <si>
    <t>Расчет нормативного расхода электроэнергии на ОДН с 01.12.2020г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</si>
  <si>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</si>
  <si>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</si>
  <si>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</si>
  <si>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</si>
  <si>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</si>
  <si>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t>2021год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</si>
  <si>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</si>
  <si>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2_4</t>
  </si>
  <si>
    <r>
      <t xml:space="preserve">Санузел №7                         </t>
    </r>
    <r>
      <rPr>
        <i/>
        <sz val="12"/>
        <color theme="1"/>
        <rFont val="Times New Roman"/>
        <family val="1"/>
        <charset val="204"/>
      </rPr>
      <t>ХВС</t>
    </r>
  </si>
  <si>
    <r>
      <rPr>
        <b/>
        <i/>
        <sz val="12"/>
        <color theme="1"/>
        <rFont val="Times New Roman"/>
        <family val="1"/>
        <charset val="204"/>
      </rPr>
      <t>Санузел №5</t>
    </r>
    <r>
      <rPr>
        <i/>
        <sz val="12"/>
        <color theme="1"/>
        <rFont val="Times New Roman"/>
        <family val="1"/>
        <charset val="204"/>
      </rPr>
      <t xml:space="preserve">                         ХВС</t>
    </r>
  </si>
  <si>
    <r>
      <rPr>
        <b/>
        <i/>
        <sz val="12"/>
        <color theme="1"/>
        <rFont val="Times New Roman"/>
        <family val="1"/>
        <charset val="204"/>
      </rPr>
      <t>Санузел №8</t>
    </r>
    <r>
      <rPr>
        <i/>
        <sz val="12"/>
        <color theme="1"/>
        <rFont val="Times New Roman"/>
        <family val="1"/>
        <charset val="204"/>
      </rPr>
      <t xml:space="preserve">                         ХВС</t>
    </r>
  </si>
  <si>
    <t>10_12</t>
  </si>
  <si>
    <r>
      <rPr>
        <b/>
        <i/>
        <sz val="12"/>
        <color theme="1"/>
        <rFont val="Times New Roman"/>
        <family val="1"/>
        <charset val="204"/>
      </rPr>
      <t xml:space="preserve">Санузел №6                         </t>
    </r>
    <r>
      <rPr>
        <i/>
        <sz val="12"/>
        <color theme="1"/>
        <rFont val="Times New Roman"/>
        <family val="1"/>
        <charset val="204"/>
      </rPr>
      <t>ХВС</t>
    </r>
  </si>
  <si>
    <t>13_15</t>
  </si>
  <si>
    <r>
      <rPr>
        <b/>
        <i/>
        <sz val="12"/>
        <color theme="1"/>
        <rFont val="Times New Roman"/>
        <family val="1"/>
        <charset val="204"/>
      </rPr>
      <t xml:space="preserve">Санузел №5                        </t>
    </r>
    <r>
      <rPr>
        <i/>
        <sz val="12"/>
        <color theme="1"/>
        <rFont val="Times New Roman"/>
        <family val="1"/>
        <charset val="204"/>
      </rPr>
      <t>ХВС</t>
    </r>
  </si>
  <si>
    <t>дог.№2404 01.02.2019</t>
  </si>
  <si>
    <t>дог.№1905 01.01.2018г</t>
  </si>
  <si>
    <t>Ввод показаний по счетчикам</t>
  </si>
  <si>
    <t>Вид показаний</t>
  </si>
  <si>
    <t>№ Документа</t>
  </si>
  <si>
    <t>Улица Академика Грушина Дом № 8</t>
  </si>
  <si>
    <t>ДЭБП-000073</t>
  </si>
  <si>
    <t>Кв.№</t>
  </si>
  <si>
    <t>ФИО</t>
  </si>
  <si>
    <t>Эл-во, предыдущие показания</t>
  </si>
  <si>
    <t>Эл-во, текущие показания</t>
  </si>
  <si>
    <t>1</t>
  </si>
  <si>
    <t>41794297</t>
  </si>
  <si>
    <t>23.12.2033</t>
  </si>
  <si>
    <t>2</t>
  </si>
  <si>
    <t>23995701</t>
  </si>
  <si>
    <t>06.08.2031</t>
  </si>
  <si>
    <t>3</t>
  </si>
  <si>
    <t>Дмитриевская Лариса Анатольевна</t>
  </si>
  <si>
    <t>23995816</t>
  </si>
  <si>
    <t>4</t>
  </si>
  <si>
    <t>23998395</t>
  </si>
  <si>
    <t>5</t>
  </si>
  <si>
    <t>23995733</t>
  </si>
  <si>
    <t>6</t>
  </si>
  <si>
    <t>Аверьянов Александр Петрович</t>
  </si>
  <si>
    <t>23996003</t>
  </si>
  <si>
    <t>7</t>
  </si>
  <si>
    <t>23995987</t>
  </si>
  <si>
    <t>8</t>
  </si>
  <si>
    <t>Капустяник Святослав Ярославович</t>
  </si>
  <si>
    <t>23995700</t>
  </si>
  <si>
    <t>9</t>
  </si>
  <si>
    <t>Полугодин Александр Александрович</t>
  </si>
  <si>
    <t>23997887</t>
  </si>
  <si>
    <t>10</t>
  </si>
  <si>
    <t>Мешков Сергей Вячеславович</t>
  </si>
  <si>
    <t>23995633</t>
  </si>
  <si>
    <t>11</t>
  </si>
  <si>
    <t>23995668</t>
  </si>
  <si>
    <t>12</t>
  </si>
  <si>
    <t>23995686</t>
  </si>
  <si>
    <t>13</t>
  </si>
  <si>
    <t>Кухарь Бэла Руслановна</t>
  </si>
  <si>
    <t>23998408</t>
  </si>
  <si>
    <t>14</t>
  </si>
  <si>
    <t>23995741</t>
  </si>
  <si>
    <t>15</t>
  </si>
  <si>
    <t>23998402</t>
  </si>
  <si>
    <t>16</t>
  </si>
  <si>
    <t>23997925</t>
  </si>
  <si>
    <t>17</t>
  </si>
  <si>
    <t>23996363</t>
  </si>
  <si>
    <t>18</t>
  </si>
  <si>
    <t>23996034</t>
  </si>
  <si>
    <t>19</t>
  </si>
  <si>
    <t>23995724</t>
  </si>
  <si>
    <t>20</t>
  </si>
  <si>
    <t>23998396</t>
  </si>
  <si>
    <t>21</t>
  </si>
  <si>
    <t>23997636</t>
  </si>
  <si>
    <t>22</t>
  </si>
  <si>
    <t>23995132</t>
  </si>
  <si>
    <t>23</t>
  </si>
  <si>
    <t>Васильева Анна Валерьевна</t>
  </si>
  <si>
    <t>23997662</t>
  </si>
  <si>
    <t>24</t>
  </si>
  <si>
    <t>23998476</t>
  </si>
  <si>
    <t>03.08.2031</t>
  </si>
  <si>
    <t>25</t>
  </si>
  <si>
    <t>Шишмаков Юрий Владимирович</t>
  </si>
  <si>
    <t>23996435</t>
  </si>
  <si>
    <t>26</t>
  </si>
  <si>
    <t>Чугунова Ирина Васильевна</t>
  </si>
  <si>
    <t>23996472</t>
  </si>
  <si>
    <t>27</t>
  </si>
  <si>
    <t>23996431</t>
  </si>
  <si>
    <t>28</t>
  </si>
  <si>
    <t>Сысоев Сергей Викторович</t>
  </si>
  <si>
    <t>23996455</t>
  </si>
  <si>
    <t>29</t>
  </si>
  <si>
    <t>23996512</t>
  </si>
  <si>
    <t>30</t>
  </si>
  <si>
    <t>23996502</t>
  </si>
  <si>
    <t>31</t>
  </si>
  <si>
    <t>Покидышева Наталья Александровна</t>
  </si>
  <si>
    <t>23996520</t>
  </si>
  <si>
    <t>32</t>
  </si>
  <si>
    <t>Одинцов Руслан Сергеевич</t>
  </si>
  <si>
    <t>23996441</t>
  </si>
  <si>
    <t>33</t>
  </si>
  <si>
    <t>23996424</t>
  </si>
  <si>
    <t>34</t>
  </si>
  <si>
    <t>23996421</t>
  </si>
  <si>
    <t>35</t>
  </si>
  <si>
    <t>Иванов Александр Александрович</t>
  </si>
  <si>
    <t>23997770</t>
  </si>
  <si>
    <t>36</t>
  </si>
  <si>
    <t>Ульянова Надежда Ивановна</t>
  </si>
  <si>
    <t>23996447</t>
  </si>
  <si>
    <t>37</t>
  </si>
  <si>
    <t>23996510</t>
  </si>
  <si>
    <t>38</t>
  </si>
  <si>
    <t>Нуров Зафар Нуруллоевич</t>
  </si>
  <si>
    <t>23996449</t>
  </si>
  <si>
    <t>39</t>
  </si>
  <si>
    <t>23997778</t>
  </si>
  <si>
    <t>40</t>
  </si>
  <si>
    <t>23996457</t>
  </si>
  <si>
    <t>41</t>
  </si>
  <si>
    <t>Габибов Тимур Анзорович</t>
  </si>
  <si>
    <t>23998527</t>
  </si>
  <si>
    <t>42</t>
  </si>
  <si>
    <t>Сотникова Марина Ильинична</t>
  </si>
  <si>
    <t>23998209</t>
  </si>
  <si>
    <t>43</t>
  </si>
  <si>
    <t>23997630</t>
  </si>
  <si>
    <t>44</t>
  </si>
  <si>
    <t>23997658</t>
  </si>
  <si>
    <t>45</t>
  </si>
  <si>
    <t>Зеленикин Михаил Михайлович</t>
  </si>
  <si>
    <t>23998585</t>
  </si>
  <si>
    <t>46</t>
  </si>
  <si>
    <t>23997680</t>
  </si>
  <si>
    <t>47</t>
  </si>
  <si>
    <t>23998539</t>
  </si>
  <si>
    <t>48</t>
  </si>
  <si>
    <t>Кондратьева Юлия Николаевна</t>
  </si>
  <si>
    <t>23997644</t>
  </si>
  <si>
    <t>49</t>
  </si>
  <si>
    <t>23997656</t>
  </si>
  <si>
    <t>50</t>
  </si>
  <si>
    <t>23995144</t>
  </si>
  <si>
    <t>51</t>
  </si>
  <si>
    <t>23998432</t>
  </si>
  <si>
    <t>52</t>
  </si>
  <si>
    <t>23998567</t>
  </si>
  <si>
    <t>05.08.2031</t>
  </si>
  <si>
    <t>53</t>
  </si>
  <si>
    <t>23997654</t>
  </si>
  <si>
    <t>54</t>
  </si>
  <si>
    <t>Фоменко Александр Семенович</t>
  </si>
  <si>
    <t>23997703</t>
  </si>
  <si>
    <t>55</t>
  </si>
  <si>
    <t>23997676</t>
  </si>
  <si>
    <t>56</t>
  </si>
  <si>
    <t>Конкова Дарья Андреевна</t>
  </si>
  <si>
    <t>23998436</t>
  </si>
  <si>
    <t>57</t>
  </si>
  <si>
    <t>23998428</t>
  </si>
  <si>
    <t>58</t>
  </si>
  <si>
    <t>23997626</t>
  </si>
  <si>
    <t>59</t>
  </si>
  <si>
    <t>Голубкова Татьяна Михайловна</t>
  </si>
  <si>
    <t>23997642</t>
  </si>
  <si>
    <t>06.07.2031</t>
  </si>
  <si>
    <t>60</t>
  </si>
  <si>
    <t>23998614</t>
  </si>
  <si>
    <t>61</t>
  </si>
  <si>
    <t>23995436</t>
  </si>
  <si>
    <t>62</t>
  </si>
  <si>
    <t>23995434</t>
  </si>
  <si>
    <t>63</t>
  </si>
  <si>
    <t>23995450</t>
  </si>
  <si>
    <t>64</t>
  </si>
  <si>
    <t>Гергет Марина Александровна</t>
  </si>
  <si>
    <t>23998302</t>
  </si>
  <si>
    <t>65</t>
  </si>
  <si>
    <t>Новиков Антон Сергеевич</t>
  </si>
  <si>
    <t>23995480</t>
  </si>
  <si>
    <t>66</t>
  </si>
  <si>
    <t>23995455</t>
  </si>
  <si>
    <t>67</t>
  </si>
  <si>
    <t>23995448</t>
  </si>
  <si>
    <t>68</t>
  </si>
  <si>
    <t>Пеледов Роман Павлович</t>
  </si>
  <si>
    <t>23995484</t>
  </si>
  <si>
    <t>69</t>
  </si>
  <si>
    <t>23995512</t>
  </si>
  <si>
    <t>70</t>
  </si>
  <si>
    <t>23995463</t>
  </si>
  <si>
    <t>71</t>
  </si>
  <si>
    <t>23995494</t>
  </si>
  <si>
    <t>72</t>
  </si>
  <si>
    <t>23997914</t>
  </si>
  <si>
    <t>73</t>
  </si>
  <si>
    <t>23995462</t>
  </si>
  <si>
    <t>74</t>
  </si>
  <si>
    <t>23997833</t>
  </si>
  <si>
    <t>75</t>
  </si>
  <si>
    <t>23995774</t>
  </si>
  <si>
    <t>76</t>
  </si>
  <si>
    <t>Краснова Елена Валерьевна</t>
  </si>
  <si>
    <t>23995437</t>
  </si>
  <si>
    <t>77</t>
  </si>
  <si>
    <t>23997821</t>
  </si>
  <si>
    <t>78</t>
  </si>
  <si>
    <t>23997890</t>
  </si>
  <si>
    <t>79</t>
  </si>
  <si>
    <t>23997873</t>
  </si>
  <si>
    <t>80</t>
  </si>
  <si>
    <t>23997851</t>
  </si>
  <si>
    <t>81</t>
  </si>
  <si>
    <t>23998109</t>
  </si>
  <si>
    <t>82</t>
  </si>
  <si>
    <t>Егорова Инна Сергеевна</t>
  </si>
  <si>
    <t>23998060</t>
  </si>
  <si>
    <t>83</t>
  </si>
  <si>
    <t>23998077</t>
  </si>
  <si>
    <t>84</t>
  </si>
  <si>
    <t>23994344</t>
  </si>
  <si>
    <t>85</t>
  </si>
  <si>
    <t>23998037</t>
  </si>
  <si>
    <t>86</t>
  </si>
  <si>
    <t>23994478</t>
  </si>
  <si>
    <t>87</t>
  </si>
  <si>
    <t>23994666</t>
  </si>
  <si>
    <t>88</t>
  </si>
  <si>
    <t>23998296</t>
  </si>
  <si>
    <t>89</t>
  </si>
  <si>
    <t>23995338</t>
  </si>
  <si>
    <t>90</t>
  </si>
  <si>
    <t>23992140</t>
  </si>
  <si>
    <t>91</t>
  </si>
  <si>
    <t>23994902</t>
  </si>
  <si>
    <t>92</t>
  </si>
  <si>
    <t>23996369</t>
  </si>
  <si>
    <t>93</t>
  </si>
  <si>
    <t>23998313</t>
  </si>
  <si>
    <t>94</t>
  </si>
  <si>
    <t>23998311</t>
  </si>
  <si>
    <t>95</t>
  </si>
  <si>
    <t>23994982</t>
  </si>
  <si>
    <t>96</t>
  </si>
  <si>
    <t>23998278</t>
  </si>
  <si>
    <t>97</t>
  </si>
  <si>
    <t>23992100</t>
  </si>
  <si>
    <t>98</t>
  </si>
  <si>
    <t>23998293</t>
  </si>
  <si>
    <t>99</t>
  </si>
  <si>
    <t>23994661</t>
  </si>
  <si>
    <t>100</t>
  </si>
  <si>
    <t>23995249</t>
  </si>
  <si>
    <t>101</t>
  </si>
  <si>
    <t>Бекетов Николай Александрович</t>
  </si>
  <si>
    <t>23995932</t>
  </si>
  <si>
    <t>102</t>
  </si>
  <si>
    <t>23996102</t>
  </si>
  <si>
    <t>103</t>
  </si>
  <si>
    <t>23996036</t>
  </si>
  <si>
    <t>31.08.2031</t>
  </si>
  <si>
    <t>104</t>
  </si>
  <si>
    <t>23996013</t>
  </si>
  <si>
    <t>105</t>
  </si>
  <si>
    <t>23996074</t>
  </si>
  <si>
    <t>106</t>
  </si>
  <si>
    <t>Мяснов Павел Анатольевич</t>
  </si>
  <si>
    <t>23996048</t>
  </si>
  <si>
    <t>107</t>
  </si>
  <si>
    <t>23996073</t>
  </si>
  <si>
    <t>108</t>
  </si>
  <si>
    <t>23996035</t>
  </si>
  <si>
    <t>109</t>
  </si>
  <si>
    <t>23995974</t>
  </si>
  <si>
    <t>110</t>
  </si>
  <si>
    <t>23996119</t>
  </si>
  <si>
    <t>111</t>
  </si>
  <si>
    <t>23996054</t>
  </si>
  <si>
    <t>112</t>
  </si>
  <si>
    <t>Гордиенко  Дмитрий Николаевич</t>
  </si>
  <si>
    <t>23996052</t>
  </si>
  <si>
    <t>113</t>
  </si>
  <si>
    <t>Гордейчик Владимир Сергеевич</t>
  </si>
  <si>
    <t>23995940</t>
  </si>
  <si>
    <t>114</t>
  </si>
  <si>
    <t>23996046</t>
  </si>
  <si>
    <t>115</t>
  </si>
  <si>
    <t>23996076</t>
  </si>
  <si>
    <t>116</t>
  </si>
  <si>
    <t>Романцова Елена Валериевна</t>
  </si>
  <si>
    <t>23997939</t>
  </si>
  <si>
    <t>117</t>
  </si>
  <si>
    <t>23996113</t>
  </si>
  <si>
    <t>118</t>
  </si>
  <si>
    <t>23996024</t>
  </si>
  <si>
    <t>119</t>
  </si>
  <si>
    <t>Разваляев Михаил Сергеевич</t>
  </si>
  <si>
    <t>23995938</t>
  </si>
  <si>
    <t>120</t>
  </si>
  <si>
    <t>23996093</t>
  </si>
  <si>
    <t>121</t>
  </si>
  <si>
    <t>Филиппов Евгений Алексеевич</t>
  </si>
  <si>
    <t>23998087</t>
  </si>
  <si>
    <t>122</t>
  </si>
  <si>
    <t>253995336</t>
  </si>
  <si>
    <t>123</t>
  </si>
  <si>
    <t>23996364</t>
  </si>
  <si>
    <t>124</t>
  </si>
  <si>
    <t>23992793</t>
  </si>
  <si>
    <t>125</t>
  </si>
  <si>
    <t>23998114</t>
  </si>
  <si>
    <t>126</t>
  </si>
  <si>
    <t>23998273</t>
  </si>
  <si>
    <t>127</t>
  </si>
  <si>
    <t>Нагиев Васив Расиф оглы</t>
  </si>
  <si>
    <t>23998315</t>
  </si>
  <si>
    <t>128</t>
  </si>
  <si>
    <t>23994492</t>
  </si>
  <si>
    <t>129</t>
  </si>
  <si>
    <t>Филиппов Макcим Дмитриевич</t>
  </si>
  <si>
    <t>23995287</t>
  </si>
  <si>
    <t>130</t>
  </si>
  <si>
    <t>23994440</t>
  </si>
  <si>
    <t>131</t>
  </si>
  <si>
    <t>23995587</t>
  </si>
  <si>
    <t>132</t>
  </si>
  <si>
    <t>23998164</t>
  </si>
  <si>
    <t>133</t>
  </si>
  <si>
    <t>Шилович Александр Александрович</t>
  </si>
  <si>
    <t>23995605</t>
  </si>
  <si>
    <t>134</t>
  </si>
  <si>
    <t>Лазутина Наталия Вячеславовна</t>
  </si>
  <si>
    <t>23994463</t>
  </si>
  <si>
    <t>135</t>
  </si>
  <si>
    <t>Кузьменко Ольга Николаевна</t>
  </si>
  <si>
    <t>23998134</t>
  </si>
  <si>
    <t>136</t>
  </si>
  <si>
    <t>23998082</t>
  </si>
  <si>
    <t>137</t>
  </si>
  <si>
    <t>Рябов Константин Юрьевич</t>
  </si>
  <si>
    <t>23994552</t>
  </si>
  <si>
    <t>138</t>
  </si>
  <si>
    <t>23996252</t>
  </si>
  <si>
    <t>139</t>
  </si>
  <si>
    <t>23998220</t>
  </si>
  <si>
    <t>140</t>
  </si>
  <si>
    <t>23995519</t>
  </si>
  <si>
    <t>141</t>
  </si>
  <si>
    <t>Вавилкина Анна Андреевна</t>
  </si>
  <si>
    <t>23994501</t>
  </si>
  <si>
    <t>142</t>
  </si>
  <si>
    <t>23995414</t>
  </si>
  <si>
    <t>143</t>
  </si>
  <si>
    <t>23995232</t>
  </si>
  <si>
    <t>144</t>
  </si>
  <si>
    <t>Головин Дмитрий Александрович</t>
  </si>
  <si>
    <t>23997980</t>
  </si>
  <si>
    <t>145</t>
  </si>
  <si>
    <t>Рыбакова Елена Владимировна</t>
  </si>
  <si>
    <t>23995231</t>
  </si>
  <si>
    <t>146</t>
  </si>
  <si>
    <t>23995417</t>
  </si>
  <si>
    <t>147</t>
  </si>
  <si>
    <t>Гладников Андрей Вячеславович</t>
  </si>
  <si>
    <t>23995401</t>
  </si>
  <si>
    <t>148</t>
  </si>
  <si>
    <t>23997937</t>
  </si>
  <si>
    <t>149</t>
  </si>
  <si>
    <t>23996068</t>
  </si>
  <si>
    <t>150</t>
  </si>
  <si>
    <t>23995392</t>
  </si>
  <si>
    <t>151</t>
  </si>
  <si>
    <t>23998295</t>
  </si>
  <si>
    <t>152</t>
  </si>
  <si>
    <t>Яковлев Леонид Игоревич</t>
  </si>
  <si>
    <t>23995499</t>
  </si>
  <si>
    <t>153</t>
  </si>
  <si>
    <t>23997831</t>
  </si>
  <si>
    <t>154</t>
  </si>
  <si>
    <t>Грачев Илья Эдуардович</t>
  </si>
  <si>
    <t>15.09.2035</t>
  </si>
  <si>
    <t>155</t>
  </si>
  <si>
    <t>23995400</t>
  </si>
  <si>
    <t>156</t>
  </si>
  <si>
    <t>23994670</t>
  </si>
  <si>
    <t>157</t>
  </si>
  <si>
    <t>Смирнова Евгения Николаевна</t>
  </si>
  <si>
    <t>23995857</t>
  </si>
  <si>
    <t>158</t>
  </si>
  <si>
    <t>Асфандиярова Валентина Петровна</t>
  </si>
  <si>
    <t>159</t>
  </si>
  <si>
    <t>23994715</t>
  </si>
  <si>
    <t>160</t>
  </si>
  <si>
    <t>Рачкин Владимир Николаевич</t>
  </si>
  <si>
    <t>23995929</t>
  </si>
  <si>
    <t>161</t>
  </si>
  <si>
    <t>Толокнов А.В.</t>
  </si>
  <si>
    <t>23994581</t>
  </si>
  <si>
    <t>162</t>
  </si>
  <si>
    <t>23994714</t>
  </si>
  <si>
    <t>163</t>
  </si>
  <si>
    <t>23994709</t>
  </si>
  <si>
    <t>164</t>
  </si>
  <si>
    <t>23996080</t>
  </si>
  <si>
    <t>165</t>
  </si>
  <si>
    <t>23994624</t>
  </si>
  <si>
    <t>166</t>
  </si>
  <si>
    <t>23995915</t>
  </si>
  <si>
    <t>167</t>
  </si>
  <si>
    <t>23998018</t>
  </si>
  <si>
    <t>168</t>
  </si>
  <si>
    <t>Елизова Лариса Александровна</t>
  </si>
  <si>
    <t>23998038</t>
  </si>
  <si>
    <t>169</t>
  </si>
  <si>
    <t>23994690</t>
  </si>
  <si>
    <t>Улица Академика Грушина</t>
  </si>
  <si>
    <t>Дом № 8</t>
  </si>
  <si>
    <t>Водоснабжение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</si>
  <si>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</si>
  <si>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</si>
  <si>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</si>
  <si>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</si>
  <si>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</si>
  <si>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</si>
  <si>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ХВС, ГВС Норматив</t>
  </si>
  <si>
    <t>ХВС_35081225</t>
  </si>
  <si>
    <t>ГВС_35047169</t>
  </si>
  <si>
    <t>ГВС_35046772</t>
  </si>
  <si>
    <t>ХВС_35056939</t>
  </si>
  <si>
    <t>ГВС_35047630</t>
  </si>
  <si>
    <t>ХВС_35056944</t>
  </si>
  <si>
    <t>ГВС_35051398</t>
  </si>
  <si>
    <t>ХВС_35056916</t>
  </si>
  <si>
    <t>ГВС_35047619</t>
  </si>
  <si>
    <t>ХВС_35081230</t>
  </si>
  <si>
    <t>ГВС_35051369</t>
  </si>
  <si>
    <t>ХВС_35056906</t>
  </si>
  <si>
    <t>ГВС_35051396</t>
  </si>
  <si>
    <t>ХВС_35080459</t>
  </si>
  <si>
    <t>ГВС_35045600</t>
  </si>
  <si>
    <t>ХВС_35080471</t>
  </si>
  <si>
    <t>ГВС_35039087</t>
  </si>
  <si>
    <t>ХВС_35056925</t>
  </si>
  <si>
    <t>ГВС_35046783</t>
  </si>
  <si>
    <t>ХВС_35056926</t>
  </si>
  <si>
    <t>ГВС_35047397</t>
  </si>
  <si>
    <t>ХВС_35056929</t>
  </si>
  <si>
    <t>200121365</t>
  </si>
  <si>
    <t>15.10.2025</t>
  </si>
  <si>
    <t>200130947</t>
  </si>
  <si>
    <t>ГВС_35039084</t>
  </si>
  <si>
    <t>ХВС_35086885</t>
  </si>
  <si>
    <t>ГВС_35051373</t>
  </si>
  <si>
    <t>ХВС_35080461</t>
  </si>
  <si>
    <t>ГВС_35051391</t>
  </si>
  <si>
    <t>ХВС_35085920</t>
  </si>
  <si>
    <t>ГВС_35051354</t>
  </si>
  <si>
    <t>ХВС_35056905</t>
  </si>
  <si>
    <t>ГВС_35047648</t>
  </si>
  <si>
    <t>ХВС_35080464</t>
  </si>
  <si>
    <t>ГВС_35051377</t>
  </si>
  <si>
    <t>ГВС_35051382</t>
  </si>
  <si>
    <t>ХВС_35081246</t>
  </si>
  <si>
    <t>ХВС_35080482</t>
  </si>
  <si>
    <t>ГВС_35056915</t>
  </si>
  <si>
    <t>ХВС_35053072</t>
  </si>
  <si>
    <t>ГВС_35047614</t>
  </si>
  <si>
    <t>ХВС_35056928</t>
  </si>
  <si>
    <t>ГВС_35047635</t>
  </si>
  <si>
    <t>ХВС_35056918</t>
  </si>
  <si>
    <t>ГВС_35045118</t>
  </si>
  <si>
    <t>ГВС_35047846</t>
  </si>
  <si>
    <t>ХВС_35073635</t>
  </si>
  <si>
    <t>ХВС_35073609</t>
  </si>
  <si>
    <t>ГВС_35047601</t>
  </si>
  <si>
    <t>ХВС_35073381</t>
  </si>
  <si>
    <t>ГВС_35047155</t>
  </si>
  <si>
    <t>ХВС_101392974</t>
  </si>
  <si>
    <t>ГВС_35051383</t>
  </si>
  <si>
    <t>ХВС_35081240</t>
  </si>
  <si>
    <t>ГВС_35042199</t>
  </si>
  <si>
    <t>ХВС_35080494</t>
  </si>
  <si>
    <t>ГВС_35039075</t>
  </si>
  <si>
    <t>ХВС_35080487</t>
  </si>
  <si>
    <t>ГВС_35047636</t>
  </si>
  <si>
    <t>ГВС_35047613</t>
  </si>
  <si>
    <t>ХВС_35056914</t>
  </si>
  <si>
    <t>ХВС_35080465</t>
  </si>
  <si>
    <t>ГВС_35051352</t>
  </si>
  <si>
    <t>ХВС_35080452</t>
  </si>
  <si>
    <t>ГВС_35055021</t>
  </si>
  <si>
    <t>ГВС_35053837</t>
  </si>
  <si>
    <t>ГВС_35055038</t>
  </si>
  <si>
    <t>ХВС_35071876</t>
  </si>
  <si>
    <t>ХВС_190136059</t>
  </si>
  <si>
    <t>ГВС_35055009</t>
  </si>
  <si>
    <t>ХВС_35057801</t>
  </si>
  <si>
    <t>ГВС_35049911</t>
  </si>
  <si>
    <t>ХВС_35057809</t>
  </si>
  <si>
    <t>ГВС_35055049</t>
  </si>
  <si>
    <t>ХВС_35057836</t>
  </si>
  <si>
    <t>ГВС_35042577</t>
  </si>
  <si>
    <t>ГВС_35049920</t>
  </si>
  <si>
    <t>ХВС_35073615</t>
  </si>
  <si>
    <t>ХВС_35057806</t>
  </si>
  <si>
    <t>ГВС_35040073</t>
  </si>
  <si>
    <t>ХВС_35073453</t>
  </si>
  <si>
    <t>ГВС_35041618</t>
  </si>
  <si>
    <t>ХВС_35086857</t>
  </si>
  <si>
    <t>ГВС_35053020</t>
  </si>
  <si>
    <t>ХВС_35085922</t>
  </si>
  <si>
    <t>ХВС_35073451</t>
  </si>
  <si>
    <t>ГВС_35049904</t>
  </si>
  <si>
    <t>ХВС_35073489</t>
  </si>
  <si>
    <t>ГВС_35049913</t>
  </si>
  <si>
    <t>ХВС_35057839</t>
  </si>
  <si>
    <t>ГВС_35042586</t>
  </si>
  <si>
    <t>ХВС_35071887</t>
  </si>
  <si>
    <t>ХВС_35073461</t>
  </si>
  <si>
    <t>ГВС_35041609</t>
  </si>
  <si>
    <t>ХВС_35071879</t>
  </si>
  <si>
    <t>ГВС_35041614</t>
  </si>
  <si>
    <t>ХВС_35085946</t>
  </si>
  <si>
    <t>ГВС_55644199</t>
  </si>
  <si>
    <t>ХВС_35027201</t>
  </si>
  <si>
    <t>ГВС_35041642</t>
  </si>
  <si>
    <t>ХВС_35073491</t>
  </si>
  <si>
    <t>ГВС_35041606</t>
  </si>
  <si>
    <t>ХВС_35071864</t>
  </si>
  <si>
    <t>ГВС_35053016</t>
  </si>
  <si>
    <t>ХВС_35073488</t>
  </si>
  <si>
    <t>ГВС_17-119308</t>
  </si>
  <si>
    <t>ГВС_17-119314</t>
  </si>
  <si>
    <t>ХВС_17-127695</t>
  </si>
  <si>
    <t>ХВС_17-127639</t>
  </si>
  <si>
    <t>ГВС_35053258</t>
  </si>
  <si>
    <t>ХВС_350071871</t>
  </si>
  <si>
    <t>ГВС_35049909</t>
  </si>
  <si>
    <t>ХВС_35057808</t>
  </si>
  <si>
    <t>ГВС_35046541</t>
  </si>
  <si>
    <t>ГВС_35055025</t>
  </si>
  <si>
    <t>ХВС_35017038</t>
  </si>
  <si>
    <t>ХВС_35071878</t>
  </si>
  <si>
    <t>ХВС_35073471</t>
  </si>
  <si>
    <t>ГВС_35038313</t>
  </si>
  <si>
    <t>ХВС_35057849</t>
  </si>
  <si>
    <t>ГВС_35049934</t>
  </si>
  <si>
    <t>ХВС_35085906</t>
  </si>
  <si>
    <t>ГВС_35046789</t>
  </si>
  <si>
    <t>ГВС_35049945</t>
  </si>
  <si>
    <t>ХВС_35017037</t>
  </si>
  <si>
    <t>ХВС_35073494</t>
  </si>
  <si>
    <t>ГВС_35049223</t>
  </si>
  <si>
    <t>ХВС_35071885</t>
  </si>
  <si>
    <t>ГВС_35051356</t>
  </si>
  <si>
    <t>ХВС_35073359</t>
  </si>
  <si>
    <t>ГВС_35046763</t>
  </si>
  <si>
    <t>ГВС_35047156</t>
  </si>
  <si>
    <t>ХВС_35066086</t>
  </si>
  <si>
    <t>ХВС_35021368</t>
  </si>
  <si>
    <t>ГВС_35049056</t>
  </si>
  <si>
    <t>ХВС_190251036</t>
  </si>
  <si>
    <t>ГВС_35053001</t>
  </si>
  <si>
    <t>ХВС_35066075</t>
  </si>
  <si>
    <t>ГВС_35040086</t>
  </si>
  <si>
    <t>ГВС_35055001</t>
  </si>
  <si>
    <t>ХВС_35071858</t>
  </si>
  <si>
    <t>ХВС_180017357</t>
  </si>
  <si>
    <t>ГВС_35053263</t>
  </si>
  <si>
    <t>ХВС_35085931</t>
  </si>
  <si>
    <t>ГВС_35053690</t>
  </si>
  <si>
    <t>ХВС_35073394</t>
  </si>
  <si>
    <t>ГВС_35045111</t>
  </si>
  <si>
    <t>ХВС_35071854</t>
  </si>
  <si>
    <t>ГВС_35047194</t>
  </si>
  <si>
    <t>ХВС_35073362</t>
  </si>
  <si>
    <t>ГВС_35053688</t>
  </si>
  <si>
    <t>ХВС_35073374</t>
  </si>
  <si>
    <t>ГВС_35047197</t>
  </si>
  <si>
    <t>ХВС_35073371</t>
  </si>
  <si>
    <t>ГВС_35046285</t>
  </si>
  <si>
    <t>ГВС_35049086</t>
  </si>
  <si>
    <t>ХВС_35066087</t>
  </si>
  <si>
    <t>ХВС_3507817</t>
  </si>
  <si>
    <t>ГВС_35049095</t>
  </si>
  <si>
    <t>ХВС_350066098</t>
  </si>
  <si>
    <t>ГВС_171004271</t>
  </si>
  <si>
    <t>ХВС_180010898</t>
  </si>
  <si>
    <t>ГВС_35046534</t>
  </si>
  <si>
    <t>ХВС_35017008</t>
  </si>
  <si>
    <t>ГВС_35046753</t>
  </si>
  <si>
    <t>ХВС_35017007</t>
  </si>
  <si>
    <t>ГВС_35042402</t>
  </si>
  <si>
    <t>ХВС_35017017</t>
  </si>
  <si>
    <t>ГВС_35046539</t>
  </si>
  <si>
    <t>ХВС_35057812</t>
  </si>
  <si>
    <t>ГВС_35042404</t>
  </si>
  <si>
    <t>ХВС_35021370</t>
  </si>
  <si>
    <t>ГВС_35047188</t>
  </si>
  <si>
    <t>ХВС_35021362</t>
  </si>
  <si>
    <t>ГВС_61163523</t>
  </si>
  <si>
    <t>ХВС_59682388</t>
  </si>
  <si>
    <t>ГВС_35049079</t>
  </si>
  <si>
    <t>ХВС_35017020</t>
  </si>
  <si>
    <t>ГВС_35045109</t>
  </si>
  <si>
    <t>ХВС_35071857</t>
  </si>
  <si>
    <t>ГВС_35046536</t>
  </si>
  <si>
    <t>ХВС_35085915</t>
  </si>
  <si>
    <t>ГВС_35045107</t>
  </si>
  <si>
    <t>ХВС_35071897</t>
  </si>
  <si>
    <t>ГВС_35046510</t>
  </si>
  <si>
    <t>ХВС_35085917</t>
  </si>
  <si>
    <t>ГВС_35053812</t>
  </si>
  <si>
    <t>ХВС_35085923</t>
  </si>
  <si>
    <t>ГВС_35046779</t>
  </si>
  <si>
    <t>ХВС_35085924</t>
  </si>
  <si>
    <t>ГВС_35045127</t>
  </si>
  <si>
    <t>ХВС_35071855</t>
  </si>
  <si>
    <t>ГВС_35045116</t>
  </si>
  <si>
    <t>ХВС_35071853</t>
  </si>
  <si>
    <t>ГВС_35045146</t>
  </si>
  <si>
    <t>ХВС_35071861</t>
  </si>
  <si>
    <t>ГВС_35046756</t>
  </si>
  <si>
    <t>ХВС_35073473</t>
  </si>
  <si>
    <t>35057840</t>
  </si>
  <si>
    <t>350046533</t>
  </si>
  <si>
    <t>ГВС_35046798</t>
  </si>
  <si>
    <t>ХВС_35071891</t>
  </si>
  <si>
    <t>ГВС_35046544</t>
  </si>
  <si>
    <t>ХВС_35085925</t>
  </si>
  <si>
    <t>ГВС_35046794</t>
  </si>
  <si>
    <t>ХВС_35085918</t>
  </si>
  <si>
    <t>ГВС_Г8-35045143</t>
  </si>
  <si>
    <t>ХВС_35085943</t>
  </si>
  <si>
    <t>ГВС_35045134</t>
  </si>
  <si>
    <t>ХВС_35071851</t>
  </si>
  <si>
    <t>ГВС_35046786</t>
  </si>
  <si>
    <t>ХВС_35057842</t>
  </si>
  <si>
    <t>ГВС_35046269</t>
  </si>
  <si>
    <t>ХВС_35057815</t>
  </si>
  <si>
    <t>ГВС_35046286</t>
  </si>
  <si>
    <t>ХВС_35073603</t>
  </si>
  <si>
    <t>ГВС_35046255</t>
  </si>
  <si>
    <t>ХВС_35073617</t>
  </si>
  <si>
    <t>ГВС_35047159</t>
  </si>
  <si>
    <t>ХВС_35057828</t>
  </si>
  <si>
    <t>ГВС_35042899</t>
  </si>
  <si>
    <t>ХВС_35073607</t>
  </si>
  <si>
    <t>ГВС_350047160</t>
  </si>
  <si>
    <t>ХВС_35056921</t>
  </si>
  <si>
    <t>ХВС_35056913</t>
  </si>
  <si>
    <t>ГВС_35047178</t>
  </si>
  <si>
    <t>ХВС_35056902</t>
  </si>
  <si>
    <t>ГВС_35046258</t>
  </si>
  <si>
    <t>30.09.2021</t>
  </si>
  <si>
    <t>ХВС_35073613</t>
  </si>
  <si>
    <t>ГВС_35046274</t>
  </si>
  <si>
    <t>ГВС_17-549111</t>
  </si>
  <si>
    <t>ХВС_17-422792</t>
  </si>
  <si>
    <t>ГВС_15-881513</t>
  </si>
  <si>
    <t>ХВС_16-073170</t>
  </si>
  <si>
    <t>ГВС_35046266</t>
  </si>
  <si>
    <t>ХВС_35069014</t>
  </si>
  <si>
    <t>ГВС_35047165</t>
  </si>
  <si>
    <t>ХВС_35069021</t>
  </si>
  <si>
    <t>ГВС_35039629</t>
  </si>
  <si>
    <t>ХВС_35073641</t>
  </si>
  <si>
    <t>ГВС_35051400</t>
  </si>
  <si>
    <t>ХВС_35069002</t>
  </si>
  <si>
    <t>ГВС_35042566</t>
  </si>
  <si>
    <t>ХВС_100569248</t>
  </si>
  <si>
    <t>49616</t>
  </si>
  <si>
    <t>12.02.2026</t>
  </si>
  <si>
    <t>49684</t>
  </si>
  <si>
    <t>ГВС_35047191</t>
  </si>
  <si>
    <t>ХВС_35069016</t>
  </si>
  <si>
    <t>ГВС_35042885</t>
  </si>
  <si>
    <t>ХВС_35057833</t>
  </si>
  <si>
    <t>ГВС_35046300</t>
  </si>
  <si>
    <t>ГВС_35047195</t>
  </si>
  <si>
    <t>ХВС_35073190</t>
  </si>
  <si>
    <t>ГВС_35046257</t>
  </si>
  <si>
    <t>ХВС_35057813</t>
  </si>
  <si>
    <t>ГВС_35042588</t>
  </si>
  <si>
    <t>ХВС_35057824</t>
  </si>
  <si>
    <t>ГВС_35042593</t>
  </si>
  <si>
    <t>ХВС_35057843</t>
  </si>
  <si>
    <t>ГВС_35046282</t>
  </si>
  <si>
    <t>ХВС_35056941</t>
  </si>
  <si>
    <t>ГВС_35042556</t>
  </si>
  <si>
    <t>ХВС_35080467</t>
  </si>
  <si>
    <t>ГВС_35046296</t>
  </si>
  <si>
    <t>ХВС_35080455</t>
  </si>
  <si>
    <t>ГВС_35042554</t>
  </si>
  <si>
    <t>ХВС_35056924</t>
  </si>
  <si>
    <t>ГВС_35042563</t>
  </si>
  <si>
    <t>ХВС_35086865</t>
  </si>
  <si>
    <t>ГВС_35042597</t>
  </si>
  <si>
    <t>ХВС_35057811</t>
  </si>
  <si>
    <t>ГВС_35042600</t>
  </si>
  <si>
    <t>ХВС_35056907</t>
  </si>
  <si>
    <t>ГВС_180391941</t>
  </si>
  <si>
    <t>31.08.2024</t>
  </si>
  <si>
    <t>ХВС_180311099</t>
  </si>
  <si>
    <t>22.09.2024</t>
  </si>
  <si>
    <t>ГВС_35046270</t>
  </si>
  <si>
    <t>ХВС_35073499</t>
  </si>
  <si>
    <t>ГВС_35046273</t>
  </si>
  <si>
    <t>ХВС_35081242</t>
  </si>
  <si>
    <t>ГВС_35046291</t>
  </si>
  <si>
    <t>ХВС_35057818</t>
  </si>
  <si>
    <t>ГВС_35042559</t>
  </si>
  <si>
    <t>ХВС_35056942</t>
  </si>
  <si>
    <t>ГВС_35046275</t>
  </si>
  <si>
    <t>ХВС_35080474</t>
  </si>
  <si>
    <t>ГВС_35042575</t>
  </si>
  <si>
    <t>ХВС_35056935</t>
  </si>
  <si>
    <t>ГВС_35046297</t>
  </si>
  <si>
    <t>ХВС_35056946</t>
  </si>
  <si>
    <t>ГВС_35042551</t>
  </si>
  <si>
    <t>ХВС_35080488</t>
  </si>
  <si>
    <t>ГВС_35046295</t>
  </si>
  <si>
    <t>ХВС_35057844</t>
  </si>
  <si>
    <t>ГВС_35042583</t>
  </si>
  <si>
    <t>ХВС_35086854</t>
  </si>
  <si>
    <t>ГВС_35046289</t>
  </si>
  <si>
    <t>ХВС_35086868</t>
  </si>
  <si>
    <t>ГВС_101820247304</t>
  </si>
  <si>
    <t>ХВС_10182023009</t>
  </si>
  <si>
    <t>ГВС_35042572</t>
  </si>
  <si>
    <t>ХВС_35086889</t>
  </si>
  <si>
    <t>ГВС_35042565</t>
  </si>
  <si>
    <t>ХВС_35057837</t>
  </si>
  <si>
    <t>ГВС_35042564</t>
  </si>
  <si>
    <t>ХВС_35057848</t>
  </si>
  <si>
    <t>ГВС_35042592</t>
  </si>
  <si>
    <t>ХВС_35057831</t>
  </si>
  <si>
    <t>ГВС_35047152</t>
  </si>
  <si>
    <t>ХВС_35073373</t>
  </si>
  <si>
    <t>ГВС_35049081</t>
  </si>
  <si>
    <t>ХВС_35073396</t>
  </si>
  <si>
    <t>ГВС_35053489</t>
  </si>
  <si>
    <t>ХВС_35066089</t>
  </si>
  <si>
    <t>ГВС_35053661</t>
  </si>
  <si>
    <t>ХВС_35073367</t>
  </si>
  <si>
    <t>ГВС_35051381</t>
  </si>
  <si>
    <t>ХВС_35063922</t>
  </si>
  <si>
    <t>ГВС_35049070</t>
  </si>
  <si>
    <t>ХВС_35073378</t>
  </si>
  <si>
    <t>ГВС_35049250</t>
  </si>
  <si>
    <t>ХВС_35066067</t>
  </si>
  <si>
    <t>ГВС_35049084</t>
  </si>
  <si>
    <t>ХВС_35066079</t>
  </si>
  <si>
    <t>ГВС_1900009062</t>
  </si>
  <si>
    <t>ХВС_1900012249</t>
  </si>
  <si>
    <t>ГВС_35051365</t>
  </si>
  <si>
    <t>ХВС_35073382</t>
  </si>
  <si>
    <t>ГВС_35047163</t>
  </si>
  <si>
    <t>ХВС_35073397</t>
  </si>
  <si>
    <t>ГВС_35049098</t>
  </si>
  <si>
    <t>ХВС_35066090</t>
  </si>
  <si>
    <t>20-167897</t>
  </si>
  <si>
    <t>01.01.2027</t>
  </si>
  <si>
    <t>20-239428</t>
  </si>
  <si>
    <t>01.02.2027</t>
  </si>
  <si>
    <t>Эл. потребление</t>
  </si>
  <si>
    <t>дог.№2791 10.02.2021г</t>
  </si>
  <si>
    <t>ДЭБП-00528</t>
  </si>
  <si>
    <t>Юрченко Павел Викторович</t>
  </si>
  <si>
    <t>23994646.</t>
  </si>
  <si>
    <t>46525</t>
  </si>
  <si>
    <t>46244</t>
  </si>
  <si>
    <t>ГВС_35052418</t>
  </si>
  <si>
    <t>ХВС_1016062115209</t>
  </si>
  <si>
    <t>ВА016537</t>
  </si>
  <si>
    <t>29.03.2027</t>
  </si>
  <si>
    <t>09.04.2027</t>
  </si>
  <si>
    <t>07.04.2025</t>
  </si>
  <si>
    <t>07.04.2027</t>
  </si>
  <si>
    <t>55028</t>
  </si>
  <si>
    <t>15.02.2027</t>
  </si>
  <si>
    <t>51748</t>
  </si>
  <si>
    <t>20-257452</t>
  </si>
  <si>
    <t>05.04.2027</t>
  </si>
  <si>
    <t>20-131916</t>
  </si>
  <si>
    <t>делаем сверку по прямым договорам.</t>
  </si>
  <si>
    <t>ГВС_7201610</t>
  </si>
  <si>
    <t>Норматив</t>
  </si>
  <si>
    <t>фото</t>
  </si>
  <si>
    <t>ХВС_210388179</t>
  </si>
  <si>
    <t>Оплата РСО</t>
  </si>
  <si>
    <t>неиспр</t>
  </si>
  <si>
    <t>дог № 2845 от 10.06 2021г</t>
  </si>
  <si>
    <t>ГВС 35051389</t>
  </si>
  <si>
    <t>акт поверки</t>
  </si>
  <si>
    <t>ГВС_21-325925</t>
  </si>
  <si>
    <t>ХВС_21-327930</t>
  </si>
  <si>
    <t>ГВС  004625</t>
  </si>
  <si>
    <t xml:space="preserve"> ХВС 000588</t>
  </si>
  <si>
    <t>Линник Елена Валерьевна</t>
  </si>
  <si>
    <t>ХВС_180454497</t>
  </si>
  <si>
    <t>ХВС 210081674</t>
  </si>
  <si>
    <t>ГВС 210272805</t>
  </si>
  <si>
    <t>распоряжение Министерства ЖКХ МО от 22.05.2017 г. №63-РВ</t>
  </si>
  <si>
    <t>14.08.2027</t>
  </si>
  <si>
    <t>21-361313</t>
  </si>
  <si>
    <t>30.07.2027</t>
  </si>
  <si>
    <t xml:space="preserve">Доронин Александр Владимирович </t>
  </si>
  <si>
    <t>2022год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</si>
  <si>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</si>
  <si>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</si>
  <si>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</si>
  <si>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</si>
  <si>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</si>
  <si>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</si>
  <si>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</si>
  <si>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</si>
  <si>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</si>
  <si>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</si>
  <si>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</si>
  <si>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</si>
  <si>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</si>
  <si>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</si>
  <si>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</si>
  <si>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</si>
  <si>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</si>
  <si>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t>обход</t>
  </si>
  <si>
    <t>ГВС_21-414775</t>
  </si>
  <si>
    <t>ХВС_21-432777</t>
  </si>
  <si>
    <t>осмотр</t>
  </si>
  <si>
    <t>акт поверки от 26.03.2022</t>
  </si>
  <si>
    <t>51868194</t>
  </si>
  <si>
    <t>29.09.2023</t>
  </si>
  <si>
    <t>Тариф на тепловую энергию, рубли (Т)</t>
  </si>
  <si>
    <r>
      <t>Расход тепловой энергии по ИПУ, Гкал (</t>
    </r>
    <r>
      <rPr>
        <b/>
        <u/>
        <sz val="11"/>
        <color theme="1"/>
        <rFont val="Calibri"/>
        <family val="2"/>
        <charset val="204"/>
        <scheme val="minor"/>
      </rPr>
      <t>Отопление ИПУ)</t>
    </r>
    <r>
      <rPr>
        <sz val="11"/>
        <color theme="1"/>
        <rFont val="Calibri"/>
        <family val="2"/>
        <charset val="204"/>
        <scheme val="minor"/>
      </rPr>
      <t xml:space="preserve"> (1)</t>
    </r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</si>
  <si>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</si>
  <si>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</si>
  <si>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t>22-049002</t>
  </si>
  <si>
    <t>03.10.2028</t>
  </si>
  <si>
    <t>22-047858</t>
  </si>
  <si>
    <t>22-047868</t>
  </si>
  <si>
    <t>22-047863</t>
  </si>
  <si>
    <t>18.09.2026</t>
  </si>
  <si>
    <t>22-043864</t>
  </si>
  <si>
    <t>22-047859</t>
  </si>
  <si>
    <t>22-049003</t>
  </si>
  <si>
    <t>22-048999</t>
  </si>
  <si>
    <t>22-047861</t>
  </si>
  <si>
    <t>22-049006</t>
  </si>
  <si>
    <t>22-048997</t>
  </si>
  <si>
    <t>22-049008</t>
  </si>
  <si>
    <t>03,10.2028</t>
  </si>
  <si>
    <t>22-043902</t>
  </si>
  <si>
    <t>03.10.20128</t>
  </si>
  <si>
    <t>22-049004</t>
  </si>
  <si>
    <t>22-043900</t>
  </si>
  <si>
    <t>22-049001</t>
  </si>
  <si>
    <t>22-043595</t>
  </si>
  <si>
    <t>03,10,2028</t>
  </si>
  <si>
    <t>22-049005</t>
  </si>
  <si>
    <t>22-047860</t>
  </si>
  <si>
    <t>22-047865</t>
  </si>
  <si>
    <t>2020</t>
  </si>
  <si>
    <t>проверить</t>
  </si>
  <si>
    <t>22-047862</t>
  </si>
  <si>
    <t>22-</t>
  </si>
  <si>
    <t>22-047857</t>
  </si>
  <si>
    <t>17.03.2022</t>
  </si>
  <si>
    <t xml:space="preserve"> </t>
  </si>
  <si>
    <t>22-055663</t>
  </si>
  <si>
    <t>29.09.2028</t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</si>
  <si>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</si>
  <si>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22-047864</t>
  </si>
  <si>
    <t>ГВС-135, ХВС-264</t>
  </si>
  <si>
    <t>22-049387</t>
  </si>
  <si>
    <t>04.10.2028</t>
  </si>
  <si>
    <t>22-048998</t>
  </si>
  <si>
    <t>03.10.2022</t>
  </si>
  <si>
    <t>22-047867</t>
  </si>
  <si>
    <t>22-047829</t>
  </si>
  <si>
    <t>25.10.2027</t>
  </si>
  <si>
    <t>22-047866</t>
  </si>
  <si>
    <t>22-049046</t>
  </si>
  <si>
    <t>22-065217</t>
  </si>
  <si>
    <t>24.11.2028</t>
  </si>
  <si>
    <t>22-065194</t>
  </si>
  <si>
    <t>(По ОДПУ)</t>
  </si>
  <si>
    <t>22-065213</t>
  </si>
  <si>
    <t>22-065199</t>
  </si>
  <si>
    <t>22-065196</t>
  </si>
  <si>
    <t>22-049000</t>
  </si>
  <si>
    <t>51607862</t>
  </si>
  <si>
    <t>22.11.2027</t>
  </si>
  <si>
    <t>22-065202</t>
  </si>
  <si>
    <t>22-065218</t>
  </si>
  <si>
    <t>объход</t>
  </si>
  <si>
    <t>22-065220</t>
  </si>
  <si>
    <t>22-065200</t>
  </si>
  <si>
    <t>22-065189</t>
  </si>
  <si>
    <t>22-065191</t>
  </si>
  <si>
    <t>22-065216</t>
  </si>
  <si>
    <t>перерасчет</t>
  </si>
  <si>
    <t>22-065192</t>
  </si>
  <si>
    <t>22-065190</t>
  </si>
  <si>
    <t>22-065197</t>
  </si>
  <si>
    <t>22-065195</t>
  </si>
  <si>
    <t>22-065193</t>
  </si>
  <si>
    <t>51586620</t>
  </si>
  <si>
    <t>04.12.2027</t>
  </si>
  <si>
    <t>кВт*ч х  Si/12377,9кв.м. х 5,05руб.</t>
  </si>
  <si>
    <r>
      <rPr>
        <b/>
        <sz val="11"/>
        <color theme="1"/>
        <rFont val="Calibri"/>
        <family val="2"/>
        <charset val="204"/>
        <scheme val="minor"/>
      </rPr>
      <t xml:space="preserve">Холодное водоснабжение  </t>
    </r>
    <r>
      <rPr>
        <sz val="11"/>
        <color theme="1"/>
        <rFont val="Calibri"/>
        <family val="2"/>
        <charset val="204"/>
        <scheme val="minor"/>
      </rPr>
      <t xml:space="preserve">формула 15 - ()куб.м. х  Si/12377,9 кв.м. х 32,52руб.,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12377,9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куб.м./кв.м., но не более 22,29 куб.м.</t>
    </r>
  </si>
  <si>
    <r>
      <rPr>
        <b/>
        <sz val="11"/>
        <color theme="1"/>
        <rFont val="Calibri"/>
        <family val="2"/>
        <charset val="204"/>
        <scheme val="minor"/>
      </rPr>
      <t xml:space="preserve">Горячее водоснабжение </t>
    </r>
    <r>
      <rPr>
        <sz val="11"/>
        <color theme="1"/>
        <rFont val="Calibri"/>
        <family val="2"/>
        <charset val="204"/>
        <scheme val="minor"/>
      </rPr>
      <t xml:space="preserve">формула 15 - ()куб.м. х  Si/12377,9 кв.м. х 182,69 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куб.м./кв.м., но не более 22,29 куб.м.</t>
    </r>
  </si>
  <si>
    <t>Сумма( ХВ+ГВ)куб.м. х  Si/12377,9 кв.м. х 37,6 руб</t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</si>
  <si>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</si>
  <si>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t>2023 г.</t>
  </si>
  <si>
    <t>11.01.2029</t>
  </si>
  <si>
    <t>остановлен</t>
  </si>
  <si>
    <t>12014953</t>
  </si>
  <si>
    <t>ХВС 35057810</t>
  </si>
  <si>
    <t>ГВС 35046262</t>
  </si>
  <si>
    <t>поверка</t>
  </si>
  <si>
    <t>Лазутина Наталья Вячеславовна</t>
  </si>
  <si>
    <t>справочно</t>
  </si>
  <si>
    <t>ГВ-1011035385405</t>
  </si>
  <si>
    <t>ХВ-1011035383807</t>
  </si>
  <si>
    <t>ХВС_190791</t>
  </si>
  <si>
    <t>ГВС_190784</t>
  </si>
  <si>
    <t>теже</t>
  </si>
  <si>
    <t>Отчет по электроснабжению жилого дома ул.Академика Грушина, д. 8  Май  2023 г.</t>
  </si>
  <si>
    <t>От 20.05.2023</t>
  </si>
  <si>
    <t>Май 2023г.</t>
  </si>
  <si>
    <t>только тепло 05</t>
  </si>
  <si>
    <t>05 тепло</t>
  </si>
  <si>
    <t>показаний общего прибора учета тепловой энергии за Май 2023г.</t>
  </si>
  <si>
    <t>Отчет по вывозу ТКО за Май 2023 г.</t>
  </si>
  <si>
    <t>Расчет платы за коммунальные услуги по гаражу за Май  2023 года</t>
  </si>
  <si>
    <t>СПРАВОЧНАЯ ИНФОРМАЦИЯ потребление коммунальных услуг в доме ул.Ак. Грушина, д.8  Май  2023 г.</t>
  </si>
  <si>
    <t>пок вода</t>
  </si>
  <si>
    <t>Балиев Рубен Сергеевич(Нарина)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</si>
</sst>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* #,##0.00,;* \(#,##0.00\);* \-#,;@\ 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_(* #,##0_);_(* \(#,##0\);_(* &quot;-&quot;??_);_(@_)"/>
    <numFmt numFmtId="172" formatCode="_-* #,##0.0000_р_._-;\-* #,##0.0000_р_._-;_-* \-??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7" formatCode="_-* #,##0.000000\ _₽_-;\-* #,##0.000000\ _₽_-;_-* &quot;-&quot;??\ _₽_-;_-@_-"/>
    <numFmt numFmtId="178" formatCode="_-* #,##0.000\ _₽_-;\-* #,##0.000\ _₽_-;_-* &quot;-&quot;??\ _₽_-;_-@_-"/>
    <numFmt numFmtId="179" formatCode="_-* #,##0.0000_р_._-;\-* #,##0.0000_р_._-;_-* &quot;-&quot;??_р_._-;_-@_-"/>
    <numFmt numFmtId="180" formatCode="0.000000000000"/>
    <numFmt numFmtId="181" formatCode="0.0000"/>
    <numFmt numFmtId="182" formatCode="_-* #,##0.000\ _₽_-;\-* #,##0.000\ _₽_-;_-* &quot;-&quot;???\ _₽_-;_-@_-"/>
    <numFmt numFmtId="183" formatCode="_-* #,##0.000000\ _₽_-;\-* #,##0.000000\ _₽_-;_-* &quot;-&quot;??????\ _₽_-;_-@_-"/>
    <numFmt numFmtId="184" formatCode="_-* #,##0.00000\ _₽_-;\-* #,##0.00000\ _₽_-;_-* &quot;-&quot;??\ _₽_-;_-@_-"/>
    <numFmt numFmtId="185" formatCode="_-* #,##0.0000000\ _₽_-;\-* #,##0.0000000\ _₽_-;_-* &quot;-&quot;??\ _₽_-;_-@_-"/>
  </numFmts>
  <fonts count="9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i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Cambria"/>
      <family val="1"/>
      <charset val="204"/>
      <scheme val="major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u val="singleAccounting"/>
      <sz val="11"/>
      <color indexed="8"/>
      <name val="Arial"/>
      <family val="2"/>
      <charset val="204"/>
    </font>
    <font>
      <b/>
      <u val="singleAccounting"/>
      <sz val="12"/>
      <name val="Arial"/>
      <family val="2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Unicode MS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u val="singleAccounting"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12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</font>
    <font>
      <sz val="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6"/>
      <name val="Arial"/>
      <family val="2"/>
    </font>
    <font>
      <sz val="12"/>
      <color rgb="FFFF0000"/>
      <name val="Arial"/>
      <family val="2"/>
    </font>
    <font>
      <i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4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167" fontId="6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0" fontId="51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12" fillId="0" borderId="0"/>
    <xf numFmtId="0" fontId="1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9" fontId="10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41">
    <xf numFmtId="0" fontId="0" fillId="0" borderId="0" xfId="0"/>
    <xf numFmtId="17" fontId="7" fillId="0" borderId="0" xfId="2" applyNumberFormat="1" applyFont="1" applyBorder="1" applyAlignment="1" applyProtection="1">
      <alignment horizontal="center"/>
    </xf>
    <xf numFmtId="1" fontId="0" fillId="0" borderId="0" xfId="0" applyNumberFormat="1"/>
    <xf numFmtId="0" fontId="6" fillId="0" borderId="1" xfId="2" applyFont="1" applyBorder="1" applyAlignment="1" applyProtection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1" fontId="0" fillId="0" borderId="1" xfId="2" applyNumberFormat="1" applyFont="1" applyBorder="1" applyAlignment="1" applyProtection="1">
      <alignment horizontal="center" vertical="center" wrapText="1"/>
    </xf>
    <xf numFmtId="1" fontId="0" fillId="0" borderId="2" xfId="2" applyNumberFormat="1" applyFont="1" applyBorder="1" applyAlignment="1" applyProtection="1">
      <alignment horizontal="center" vertical="center" wrapText="1"/>
    </xf>
    <xf numFmtId="1" fontId="0" fillId="0" borderId="1" xfId="2" applyNumberFormat="1" applyFont="1" applyFill="1" applyBorder="1" applyAlignment="1" applyProtection="1">
      <alignment horizontal="center" vertical="center" wrapText="1"/>
    </xf>
    <xf numFmtId="166" fontId="0" fillId="0" borderId="0" xfId="2" applyNumberFormat="1" applyFont="1" applyBorder="1" applyAlignment="1" applyProtection="1">
      <alignment horizontal="center" wrapText="1"/>
    </xf>
    <xf numFmtId="166" fontId="0" fillId="0" borderId="0" xfId="2" applyNumberFormat="1" applyFont="1" applyBorder="1" applyAlignment="1" applyProtection="1">
      <alignment horizontal="right"/>
    </xf>
    <xf numFmtId="0" fontId="14" fillId="0" borderId="0" xfId="0" applyFont="1"/>
    <xf numFmtId="0" fontId="15" fillId="0" borderId="0" xfId="0" applyFont="1"/>
    <xf numFmtId="0" fontId="7" fillId="0" borderId="1" xfId="0" applyFont="1" applyBorder="1" applyAlignment="1">
      <alignment horizontal="center" vertical="top" wrapText="1"/>
    </xf>
    <xf numFmtId="1" fontId="13" fillId="0" borderId="1" xfId="2" applyNumberFormat="1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7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21" fillId="0" borderId="0" xfId="0" applyFont="1" applyAlignment="1">
      <alignment horizontal="center"/>
    </xf>
    <xf numFmtId="165" fontId="21" fillId="0" borderId="0" xfId="1" applyNumberFormat="1" applyFont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 wrapText="1"/>
    </xf>
    <xf numFmtId="1" fontId="21" fillId="0" borderId="1" xfId="2" applyNumberFormat="1" applyFont="1" applyBorder="1" applyAlignment="1" applyProtection="1">
      <alignment horizontal="center" vertical="center" wrapText="1"/>
    </xf>
    <xf numFmtId="165" fontId="22" fillId="0" borderId="1" xfId="1" applyNumberFormat="1" applyFont="1" applyBorder="1" applyAlignment="1" applyProtection="1">
      <alignment horizontal="center" vertical="center" wrapText="1"/>
    </xf>
    <xf numFmtId="165" fontId="19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6" fillId="0" borderId="0" xfId="4" applyFont="1"/>
    <xf numFmtId="0" fontId="6" fillId="0" borderId="0" xfId="4"/>
    <xf numFmtId="0" fontId="24" fillId="0" borderId="0" xfId="0" applyFont="1" applyBorder="1" applyAlignment="1">
      <alignment horizontal="center" vertical="center"/>
    </xf>
    <xf numFmtId="0" fontId="0" fillId="0" borderId="0" xfId="0" applyBorder="1"/>
    <xf numFmtId="0" fontId="25" fillId="0" borderId="0" xfId="4" applyFont="1" applyAlignment="1">
      <alignment horizontal="center" vertical="center"/>
    </xf>
    <xf numFmtId="0" fontId="25" fillId="0" borderId="0" xfId="4" applyFont="1" applyAlignment="1">
      <alignment vertical="center"/>
    </xf>
    <xf numFmtId="1" fontId="25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0" xfId="4" applyFont="1" applyAlignment="1">
      <alignment horizontal="right" vertical="center"/>
    </xf>
    <xf numFmtId="0" fontId="7" fillId="0" borderId="0" xfId="4" applyFont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30" fillId="2" borderId="0" xfId="2" applyFont="1" applyFill="1" applyBorder="1" applyAlignment="1" applyProtection="1">
      <alignment horizontal="center" vertical="center"/>
    </xf>
    <xf numFmtId="0" fontId="28" fillId="2" borderId="0" xfId="0" applyFont="1" applyFill="1"/>
    <xf numFmtId="49" fontId="28" fillId="2" borderId="0" xfId="0" applyNumberFormat="1" applyFont="1" applyFill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0" fontId="29" fillId="2" borderId="1" xfId="2" applyFont="1" applyFill="1" applyBorder="1" applyAlignment="1" applyProtection="1">
      <alignment horizontal="center" vertical="center" wrapText="1"/>
    </xf>
    <xf numFmtId="49" fontId="29" fillId="2" borderId="3" xfId="2" applyNumberFormat="1" applyFont="1" applyFill="1" applyBorder="1" applyAlignment="1" applyProtection="1">
      <alignment horizontal="center" vertical="center" wrapText="1"/>
    </xf>
    <xf numFmtId="1" fontId="28" fillId="2" borderId="3" xfId="2" applyNumberFormat="1" applyFont="1" applyFill="1" applyBorder="1" applyAlignment="1" applyProtection="1">
      <alignment horizontal="center" vertical="center" wrapText="1"/>
    </xf>
    <xf numFmtId="1" fontId="28" fillId="2" borderId="1" xfId="2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66" fontId="28" fillId="2" borderId="0" xfId="2" applyNumberFormat="1" applyFont="1" applyFill="1" applyBorder="1" applyAlignment="1" applyProtection="1">
      <alignment horizontal="center" wrapText="1"/>
    </xf>
    <xf numFmtId="0" fontId="28" fillId="2" borderId="1" xfId="0" applyFont="1" applyFill="1" applyBorder="1" applyAlignment="1">
      <alignment horizontal="center" vertical="center"/>
    </xf>
    <xf numFmtId="166" fontId="28" fillId="2" borderId="0" xfId="2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Border="1" applyAlignment="1" applyProtection="1">
      <alignment horizontal="center" vertical="center" wrapText="1"/>
    </xf>
    <xf numFmtId="17" fontId="30" fillId="2" borderId="0" xfId="2" applyNumberFormat="1" applyFont="1" applyFill="1" applyBorder="1" applyAlignment="1" applyProtection="1">
      <alignment horizontal="left" vertical="center"/>
    </xf>
    <xf numFmtId="14" fontId="28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14" fontId="28" fillId="2" borderId="0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1" fontId="28" fillId="2" borderId="0" xfId="2" applyNumberFormat="1" applyFont="1" applyFill="1" applyBorder="1" applyAlignment="1" applyProtection="1">
      <alignment horizontal="center" vertical="center"/>
    </xf>
    <xf numFmtId="0" fontId="28" fillId="2" borderId="0" xfId="0" applyFont="1" applyFill="1" applyBorder="1"/>
    <xf numFmtId="1" fontId="28" fillId="2" borderId="0" xfId="0" applyNumberFormat="1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9" borderId="2" xfId="3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38" fillId="2" borderId="0" xfId="2" applyFont="1" applyFill="1" applyBorder="1" applyAlignment="1" applyProtection="1">
      <alignment horizontal="left" vertical="center" wrapText="1"/>
    </xf>
    <xf numFmtId="1" fontId="38" fillId="2" borderId="3" xfId="2" applyNumberFormat="1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left" vertical="center" wrapText="1"/>
    </xf>
    <xf numFmtId="166" fontId="38" fillId="2" borderId="0" xfId="2" applyNumberFormat="1" applyFont="1" applyFill="1" applyBorder="1" applyAlignment="1" applyProtection="1">
      <alignment horizontal="left" vertical="center" wrapText="1"/>
    </xf>
    <xf numFmtId="9" fontId="38" fillId="2" borderId="0" xfId="2" applyNumberFormat="1" applyFont="1" applyFill="1" applyBorder="1" applyAlignment="1" applyProtection="1">
      <alignment horizontal="left" vertical="center" wrapText="1"/>
    </xf>
    <xf numFmtId="0" fontId="31" fillId="3" borderId="1" xfId="2" applyFont="1" applyFill="1" applyBorder="1" applyAlignment="1" applyProtection="1">
      <alignment horizontal="center" vertical="center"/>
    </xf>
    <xf numFmtId="0" fontId="39" fillId="4" borderId="1" xfId="2" applyFont="1" applyFill="1" applyBorder="1" applyAlignment="1" applyProtection="1">
      <alignment horizontal="center" vertical="center" wrapText="1"/>
    </xf>
    <xf numFmtId="0" fontId="41" fillId="4" borderId="0" xfId="6" applyFont="1" applyFill="1" applyBorder="1" applyAlignment="1">
      <alignment horizontal="left" vertical="center"/>
    </xf>
    <xf numFmtId="166" fontId="41" fillId="4" borderId="0" xfId="2" applyNumberFormat="1" applyFont="1" applyFill="1" applyBorder="1" applyAlignment="1" applyProtection="1">
      <alignment horizontal="left" vertical="center" wrapText="1"/>
    </xf>
    <xf numFmtId="166" fontId="41" fillId="4" borderId="0" xfId="2" applyNumberFormat="1" applyFont="1" applyFill="1" applyBorder="1" applyAlignment="1" applyProtection="1">
      <alignment horizontal="left" vertical="center"/>
    </xf>
    <xf numFmtId="0" fontId="41" fillId="2" borderId="0" xfId="6" applyFont="1" applyFill="1" applyAlignment="1">
      <alignment horizontal="left" vertical="center"/>
    </xf>
    <xf numFmtId="0" fontId="41" fillId="0" borderId="0" xfId="6" applyFont="1" applyAlignment="1">
      <alignment horizontal="center" vertical="center"/>
    </xf>
    <xf numFmtId="0" fontId="31" fillId="7" borderId="2" xfId="2" applyNumberFormat="1" applyFont="1" applyFill="1" applyBorder="1" applyAlignment="1" applyProtection="1">
      <alignment vertical="center"/>
    </xf>
    <xf numFmtId="0" fontId="39" fillId="3" borderId="6" xfId="2" applyFont="1" applyFill="1" applyBorder="1" applyAlignment="1" applyProtection="1">
      <alignment vertical="center"/>
    </xf>
    <xf numFmtId="0" fontId="39" fillId="3" borderId="7" xfId="2" applyFont="1" applyFill="1" applyBorder="1" applyAlignment="1" applyProtection="1">
      <alignment vertical="center"/>
    </xf>
    <xf numFmtId="0" fontId="41" fillId="2" borderId="0" xfId="6" applyFont="1" applyFill="1" applyBorder="1" applyAlignment="1">
      <alignment horizontal="center" vertical="center"/>
    </xf>
    <xf numFmtId="17" fontId="31" fillId="3" borderId="1" xfId="2" applyNumberFormat="1" applyFont="1" applyFill="1" applyBorder="1" applyAlignment="1" applyProtection="1">
      <alignment horizontal="center" vertical="center"/>
    </xf>
    <xf numFmtId="0" fontId="39" fillId="4" borderId="1" xfId="2" applyNumberFormat="1" applyFont="1" applyFill="1" applyBorder="1" applyAlignment="1" applyProtection="1">
      <alignment horizontal="center" vertical="center" wrapText="1"/>
    </xf>
    <xf numFmtId="1" fontId="42" fillId="4" borderId="1" xfId="2" applyNumberFormat="1" applyFont="1" applyFill="1" applyBorder="1" applyAlignment="1" applyProtection="1">
      <alignment horizontal="center" vertical="center" wrapText="1"/>
    </xf>
    <xf numFmtId="1" fontId="41" fillId="4" borderId="0" xfId="2" applyNumberFormat="1" applyFont="1" applyFill="1" applyBorder="1" applyAlignment="1" applyProtection="1">
      <alignment horizontal="center" vertical="center" wrapText="1"/>
    </xf>
    <xf numFmtId="1" fontId="41" fillId="3" borderId="0" xfId="2" applyNumberFormat="1" applyFont="1" applyFill="1" applyBorder="1" applyAlignment="1" applyProtection="1">
      <alignment horizontal="center" vertical="center" wrapText="1"/>
    </xf>
    <xf numFmtId="0" fontId="37" fillId="6" borderId="1" xfId="6" applyFont="1" applyFill="1" applyBorder="1" applyAlignment="1">
      <alignment horizontal="center" vertical="center"/>
    </xf>
    <xf numFmtId="0" fontId="40" fillId="6" borderId="6" xfId="6" applyFont="1" applyFill="1" applyBorder="1" applyAlignment="1">
      <alignment vertical="center"/>
    </xf>
    <xf numFmtId="0" fontId="40" fillId="6" borderId="7" xfId="6" applyFont="1" applyFill="1" applyBorder="1" applyAlignment="1">
      <alignment vertical="center"/>
    </xf>
    <xf numFmtId="0" fontId="41" fillId="7" borderId="1" xfId="6" applyFont="1" applyFill="1" applyBorder="1" applyAlignment="1">
      <alignment horizontal="center" vertical="center"/>
    </xf>
    <xf numFmtId="1" fontId="40" fillId="2" borderId="0" xfId="2" applyNumberFormat="1" applyFont="1" applyFill="1" applyBorder="1" applyAlignment="1" applyProtection="1">
      <alignment horizontal="center" vertical="center"/>
    </xf>
    <xf numFmtId="0" fontId="41" fillId="4" borderId="0" xfId="6" applyFont="1" applyFill="1" applyBorder="1" applyAlignment="1">
      <alignment horizontal="center" vertical="center"/>
    </xf>
    <xf numFmtId="0" fontId="41" fillId="4" borderId="0" xfId="6" applyFont="1" applyFill="1" applyAlignment="1">
      <alignment horizontal="center" vertical="center"/>
    </xf>
    <xf numFmtId="0" fontId="31" fillId="4" borderId="1" xfId="2" applyNumberFormat="1" applyFont="1" applyFill="1" applyBorder="1" applyAlignment="1" applyProtection="1">
      <alignment horizontal="center" vertical="center"/>
    </xf>
    <xf numFmtId="49" fontId="31" fillId="4" borderId="1" xfId="2" applyNumberFormat="1" applyFont="1" applyFill="1" applyBorder="1" applyAlignment="1" applyProtection="1">
      <alignment horizontal="center" vertical="center"/>
    </xf>
    <xf numFmtId="1" fontId="41" fillId="4" borderId="1" xfId="2" applyNumberFormat="1" applyFont="1" applyFill="1" applyBorder="1" applyAlignment="1" applyProtection="1">
      <alignment horizontal="center" vertical="center" wrapText="1"/>
    </xf>
    <xf numFmtId="1" fontId="41" fillId="4" borderId="1" xfId="2" applyNumberFormat="1" applyFont="1" applyFill="1" applyBorder="1" applyAlignment="1" applyProtection="1">
      <alignment horizontal="center" vertical="center"/>
    </xf>
    <xf numFmtId="0" fontId="41" fillId="4" borderId="1" xfId="6" applyFont="1" applyFill="1" applyBorder="1" applyAlignment="1">
      <alignment horizontal="center" vertical="center"/>
    </xf>
    <xf numFmtId="0" fontId="41" fillId="3" borderId="0" xfId="6" applyFont="1" applyFill="1" applyBorder="1" applyAlignment="1">
      <alignment horizontal="center" vertical="center"/>
    </xf>
    <xf numFmtId="0" fontId="41" fillId="3" borderId="0" xfId="6" applyFont="1" applyFill="1" applyAlignment="1">
      <alignment horizontal="center" vertical="center"/>
    </xf>
    <xf numFmtId="1" fontId="41" fillId="4" borderId="1" xfId="6" applyNumberFormat="1" applyFont="1" applyFill="1" applyBorder="1" applyAlignment="1">
      <alignment horizontal="center" vertical="center"/>
    </xf>
    <xf numFmtId="14" fontId="40" fillId="2" borderId="1" xfId="6" applyNumberFormat="1" applyFont="1" applyFill="1" applyBorder="1" applyAlignment="1">
      <alignment vertical="center"/>
    </xf>
    <xf numFmtId="0" fontId="31" fillId="7" borderId="6" xfId="2" applyNumberFormat="1" applyFont="1" applyFill="1" applyBorder="1" applyAlignment="1" applyProtection="1">
      <alignment vertical="center"/>
    </xf>
    <xf numFmtId="0" fontId="31" fillId="7" borderId="7" xfId="2" applyNumberFormat="1" applyFont="1" applyFill="1" applyBorder="1" applyAlignment="1" applyProtection="1">
      <alignment vertical="center"/>
    </xf>
    <xf numFmtId="14" fontId="31" fillId="4" borderId="1" xfId="2" applyNumberFormat="1" applyFont="1" applyFill="1" applyBorder="1" applyAlignment="1" applyProtection="1">
      <alignment vertical="center"/>
    </xf>
    <xf numFmtId="0" fontId="41" fillId="0" borderId="0" xfId="6" applyFont="1" applyFill="1" applyBorder="1" applyAlignment="1">
      <alignment horizontal="center" vertical="center"/>
    </xf>
    <xf numFmtId="0" fontId="41" fillId="2" borderId="0" xfId="6" applyFont="1" applyFill="1" applyAlignment="1">
      <alignment horizontal="center" vertical="center"/>
    </xf>
    <xf numFmtId="0" fontId="41" fillId="5" borderId="0" xfId="6" applyFont="1" applyFill="1" applyBorder="1" applyAlignment="1">
      <alignment horizontal="center" vertical="center"/>
    </xf>
    <xf numFmtId="14" fontId="41" fillId="4" borderId="1" xfId="2" applyNumberFormat="1" applyFont="1" applyFill="1" applyBorder="1" applyAlignment="1" applyProtection="1">
      <alignment vertical="center"/>
    </xf>
    <xf numFmtId="0" fontId="41" fillId="0" borderId="0" xfId="6" applyFont="1" applyFill="1" applyAlignment="1">
      <alignment horizontal="center" vertical="center"/>
    </xf>
    <xf numFmtId="0" fontId="42" fillId="2" borderId="0" xfId="6" applyFont="1" applyFill="1" applyAlignment="1">
      <alignment horizontal="center" vertical="center"/>
    </xf>
    <xf numFmtId="0" fontId="41" fillId="2" borderId="1" xfId="6" applyFont="1" applyFill="1" applyBorder="1" applyAlignment="1">
      <alignment horizontal="center" vertical="center"/>
    </xf>
    <xf numFmtId="0" fontId="41" fillId="4" borderId="1" xfId="2" applyNumberFormat="1" applyFont="1" applyFill="1" applyBorder="1" applyAlignment="1" applyProtection="1">
      <alignment horizontal="center" vertical="center"/>
    </xf>
    <xf numFmtId="0" fontId="42" fillId="4" borderId="0" xfId="6" applyFont="1" applyFill="1" applyBorder="1" applyAlignment="1">
      <alignment horizontal="center" vertical="center"/>
    </xf>
    <xf numFmtId="0" fontId="41" fillId="4" borderId="0" xfId="6" applyNumberFormat="1" applyFont="1" applyFill="1" applyBorder="1" applyAlignment="1">
      <alignment horizontal="center" vertical="center"/>
    </xf>
    <xf numFmtId="0" fontId="42" fillId="0" borderId="0" xfId="6" applyFont="1" applyAlignment="1">
      <alignment horizontal="center" vertical="center"/>
    </xf>
    <xf numFmtId="0" fontId="42" fillId="3" borderId="0" xfId="6" applyFont="1" applyFill="1" applyBorder="1" applyAlignment="1">
      <alignment horizontal="center" vertical="center"/>
    </xf>
    <xf numFmtId="166" fontId="41" fillId="4" borderId="0" xfId="2" applyNumberFormat="1" applyFont="1" applyFill="1" applyBorder="1" applyAlignment="1" applyProtection="1">
      <alignment horizontal="center" vertical="center" wrapText="1"/>
    </xf>
    <xf numFmtId="166" fontId="42" fillId="4" borderId="0" xfId="2" applyNumberFormat="1" applyFont="1" applyFill="1" applyBorder="1" applyAlignment="1" applyProtection="1">
      <alignment horizontal="center" vertical="center" wrapText="1"/>
    </xf>
    <xf numFmtId="0" fontId="41" fillId="4" borderId="0" xfId="2" applyNumberFormat="1" applyFont="1" applyFill="1" applyBorder="1" applyAlignment="1" applyProtection="1">
      <alignment horizontal="center" vertical="center" wrapText="1"/>
    </xf>
    <xf numFmtId="166" fontId="41" fillId="4" borderId="0" xfId="2" applyNumberFormat="1" applyFont="1" applyFill="1" applyBorder="1" applyAlignment="1" applyProtection="1">
      <alignment horizontal="center" vertical="center"/>
    </xf>
    <xf numFmtId="166" fontId="42" fillId="4" borderId="0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center" vertical="center"/>
    </xf>
    <xf numFmtId="0" fontId="41" fillId="2" borderId="0" xfId="6" applyNumberFormat="1" applyFont="1" applyFill="1" applyAlignment="1">
      <alignment horizontal="center" vertical="center"/>
    </xf>
    <xf numFmtId="1" fontId="42" fillId="0" borderId="0" xfId="6" applyNumberFormat="1" applyFont="1" applyAlignment="1">
      <alignment horizontal="center" vertical="center"/>
    </xf>
    <xf numFmtId="0" fontId="40" fillId="6" borderId="2" xfId="6" applyFont="1" applyFill="1" applyBorder="1" applyAlignment="1">
      <alignment horizontal="center" vertical="center"/>
    </xf>
    <xf numFmtId="0" fontId="40" fillId="2" borderId="1" xfId="6" applyFont="1" applyFill="1" applyBorder="1" applyAlignment="1">
      <alignment horizontal="center" vertical="center"/>
    </xf>
    <xf numFmtId="0" fontId="8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2" applyNumberFormat="1" applyFont="1" applyBorder="1" applyAlignment="1" applyProtection="1">
      <alignment horizontal="left" vertical="center" wrapText="1"/>
    </xf>
    <xf numFmtId="9" fontId="0" fillId="0" borderId="0" xfId="2" applyNumberFormat="1" applyFont="1" applyBorder="1" applyAlignment="1" applyProtection="1">
      <alignment horizontal="left" vertical="center"/>
    </xf>
    <xf numFmtId="0" fontId="34" fillId="0" borderId="1" xfId="6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4" fillId="0" borderId="0" xfId="6" applyFont="1" applyFill="1" applyBorder="1" applyAlignment="1">
      <alignment horizontal="left" vertic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24" fillId="12" borderId="3" xfId="0" applyNumberFormat="1" applyFont="1" applyFill="1" applyBorder="1" applyAlignment="1">
      <alignment horizontal="center" vertical="center"/>
    </xf>
    <xf numFmtId="1" fontId="24" fillId="12" borderId="1" xfId="0" applyNumberFormat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5" fillId="0" borderId="0" xfId="4" applyFont="1" applyAlignment="1">
      <alignment horizontal="right" vertical="center"/>
    </xf>
    <xf numFmtId="0" fontId="45" fillId="0" borderId="0" xfId="4" applyFont="1" applyAlignment="1">
      <alignment horizontal="center" vertical="center"/>
    </xf>
    <xf numFmtId="1" fontId="45" fillId="0" borderId="0" xfId="4" applyNumberFormat="1" applyFont="1" applyAlignment="1">
      <alignment horizontal="center" vertical="center"/>
    </xf>
    <xf numFmtId="0" fontId="46" fillId="0" borderId="0" xfId="0" applyFont="1"/>
    <xf numFmtId="0" fontId="24" fillId="14" borderId="1" xfId="0" applyFont="1" applyFill="1" applyBorder="1" applyAlignment="1">
      <alignment horizontal="center"/>
    </xf>
    <xf numFmtId="0" fontId="24" fillId="15" borderId="1" xfId="0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/>
    </xf>
    <xf numFmtId="0" fontId="24" fillId="2" borderId="0" xfId="0" applyFont="1" applyFill="1" applyBorder="1"/>
    <xf numFmtId="1" fontId="24" fillId="11" borderId="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/>
    <xf numFmtId="168" fontId="47" fillId="0" borderId="0" xfId="3" applyNumberFormat="1" applyFont="1" applyFill="1" applyBorder="1" applyAlignment="1">
      <alignment horizontal="center" vertical="center"/>
    </xf>
    <xf numFmtId="0" fontId="34" fillId="6" borderId="1" xfId="6" applyFont="1" applyFill="1" applyBorder="1" applyAlignment="1">
      <alignment horizontal="left" vertical="center"/>
    </xf>
    <xf numFmtId="0" fontId="32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" fontId="7" fillId="0" borderId="0" xfId="5" applyNumberFormat="1" applyFont="1" applyAlignment="1">
      <alignment horizontal="center" vertical="center"/>
    </xf>
    <xf numFmtId="0" fontId="34" fillId="0" borderId="9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2" fontId="11" fillId="2" borderId="9" xfId="0" applyNumberFormat="1" applyFont="1" applyFill="1" applyBorder="1" applyAlignment="1">
      <alignment vertical="center" wrapText="1"/>
    </xf>
    <xf numFmtId="2" fontId="11" fillId="2" borderId="0" xfId="0" applyNumberFormat="1" applyFont="1" applyFill="1" applyBorder="1" applyAlignment="1">
      <alignment vertical="center" wrapText="1"/>
    </xf>
    <xf numFmtId="43" fontId="0" fillId="0" borderId="0" xfId="0" applyNumberFormat="1"/>
    <xf numFmtId="0" fontId="12" fillId="0" borderId="1" xfId="1" applyNumberFormat="1" applyFont="1" applyBorder="1" applyAlignment="1" applyProtection="1">
      <alignment horizontal="center" vertical="center"/>
    </xf>
    <xf numFmtId="168" fontId="29" fillId="0" borderId="1" xfId="8" applyNumberFormat="1" applyFont="1" applyFill="1" applyBorder="1" applyAlignment="1">
      <alignment horizontal="center" vertical="center"/>
    </xf>
    <xf numFmtId="168" fontId="28" fillId="0" borderId="1" xfId="6" applyNumberFormat="1" applyFont="1" applyFill="1" applyBorder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/>
    </xf>
    <xf numFmtId="0" fontId="49" fillId="2" borderId="0" xfId="0" applyFont="1" applyFill="1"/>
    <xf numFmtId="165" fontId="22" fillId="2" borderId="1" xfId="1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1" fontId="36" fillId="2" borderId="1" xfId="2" applyNumberFormat="1" applyFont="1" applyFill="1" applyBorder="1" applyAlignment="1" applyProtection="1">
      <alignment horizontal="center" vertical="center"/>
    </xf>
    <xf numFmtId="1" fontId="41" fillId="0" borderId="1" xfId="2" applyNumberFormat="1" applyFont="1" applyFill="1" applyBorder="1" applyAlignment="1" applyProtection="1">
      <alignment horizontal="center" vertical="center"/>
    </xf>
    <xf numFmtId="0" fontId="41" fillId="0" borderId="1" xfId="6" applyFont="1" applyFill="1" applyBorder="1" applyAlignment="1">
      <alignment horizontal="center" vertical="center"/>
    </xf>
    <xf numFmtId="1" fontId="41" fillId="0" borderId="1" xfId="6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28" fillId="0" borderId="0" xfId="0" applyFont="1" applyFill="1"/>
    <xf numFmtId="0" fontId="40" fillId="0" borderId="1" xfId="6" applyFont="1" applyFill="1" applyBorder="1" applyAlignment="1">
      <alignment horizontal="right" vertical="center"/>
    </xf>
    <xf numFmtId="0" fontId="31" fillId="0" borderId="1" xfId="2" applyNumberFormat="1" applyFont="1" applyFill="1" applyBorder="1" applyAlignment="1" applyProtection="1">
      <alignment horizontal="center" vertical="center"/>
    </xf>
    <xf numFmtId="1" fontId="41" fillId="0" borderId="1" xfId="2" applyNumberFormat="1" applyFont="1" applyFill="1" applyBorder="1" applyAlignment="1" applyProtection="1">
      <alignment horizontal="center" vertical="center" wrapText="1"/>
    </xf>
    <xf numFmtId="1" fontId="45" fillId="0" borderId="0" xfId="7" applyNumberFormat="1" applyFont="1" applyFill="1" applyAlignment="1">
      <alignment horizontal="center" vertical="center"/>
    </xf>
    <xf numFmtId="1" fontId="45" fillId="0" borderId="0" xfId="4" applyNumberFormat="1" applyFont="1" applyFill="1" applyAlignment="1">
      <alignment horizontal="center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14" fontId="28" fillId="2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" fontId="28" fillId="2" borderId="1" xfId="2" applyNumberFormat="1" applyFont="1" applyFill="1" applyBorder="1" applyAlignment="1" applyProtection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41" fillId="0" borderId="1" xfId="2" applyNumberFormat="1" applyFont="1" applyFill="1" applyBorder="1" applyAlignment="1" applyProtection="1">
      <alignment horizontal="center" vertical="center"/>
    </xf>
    <xf numFmtId="14" fontId="31" fillId="0" borderId="1" xfId="2" applyNumberFormat="1" applyFont="1" applyFill="1" applyBorder="1" applyAlignment="1" applyProtection="1">
      <alignment vertical="center"/>
    </xf>
    <xf numFmtId="0" fontId="30" fillId="0" borderId="0" xfId="2" applyFont="1" applyFill="1" applyBorder="1" applyProtection="1"/>
    <xf numFmtId="0" fontId="0" fillId="0" borderId="1" xfId="0" applyBorder="1"/>
    <xf numFmtId="165" fontId="22" fillId="2" borderId="1" xfId="1" applyNumberFormat="1" applyFont="1" applyFill="1" applyBorder="1" applyAlignment="1" applyProtection="1">
      <alignment horizontal="center" vertical="center"/>
    </xf>
    <xf numFmtId="0" fontId="41" fillId="0" borderId="0" xfId="6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7" fillId="0" borderId="0" xfId="2" applyNumberFormat="1" applyFont="1" applyBorder="1" applyAlignment="1" applyProtection="1">
      <alignment horizontal="center"/>
    </xf>
    <xf numFmtId="0" fontId="9" fillId="2" borderId="2" xfId="3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8" fillId="2" borderId="0" xfId="0" applyFont="1" applyFill="1"/>
    <xf numFmtId="0" fontId="32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2" fontId="11" fillId="2" borderId="1" xfId="0" applyNumberFormat="1" applyFont="1" applyFill="1" applyBorder="1" applyAlignment="1">
      <alignment horizontal="center" vertical="center" wrapText="1"/>
    </xf>
    <xf numFmtId="0" fontId="40" fillId="2" borderId="1" xfId="6" applyFont="1" applyFill="1" applyBorder="1" applyAlignment="1">
      <alignment horizontal="right" vertical="center"/>
    </xf>
    <xf numFmtId="0" fontId="34" fillId="0" borderId="1" xfId="6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4" fillId="0" borderId="1" xfId="6" applyFont="1" applyFill="1" applyBorder="1" applyAlignment="1">
      <alignment horizontal="left" vertical="center"/>
    </xf>
    <xf numFmtId="0" fontId="34" fillId="2" borderId="1" xfId="6" applyFont="1" applyFill="1" applyBorder="1" applyAlignment="1">
      <alignment horizontal="left" vertical="center"/>
    </xf>
    <xf numFmtId="0" fontId="28" fillId="9" borderId="0" xfId="0" applyFont="1" applyFill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1" fillId="0" borderId="1" xfId="14" applyBorder="1" applyAlignment="1">
      <alignment vertical="top" wrapText="1"/>
    </xf>
    <xf numFmtId="0" fontId="52" fillId="0" borderId="0" xfId="0" applyFont="1" applyAlignment="1"/>
    <xf numFmtId="0" fontId="53" fillId="0" borderId="0" xfId="0" applyFont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 wrapText="1"/>
    </xf>
    <xf numFmtId="0" fontId="53" fillId="0" borderId="1" xfId="0" applyFont="1" applyBorder="1" applyAlignment="1">
      <alignment wrapText="1"/>
    </xf>
    <xf numFmtId="0" fontId="53" fillId="0" borderId="1" xfId="0" applyFont="1" applyBorder="1" applyAlignment="1">
      <alignment horizontal="center" wrapText="1"/>
    </xf>
    <xf numFmtId="168" fontId="53" fillId="0" borderId="1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2" fontId="55" fillId="0" borderId="0" xfId="0" applyNumberFormat="1" applyFont="1" applyBorder="1"/>
    <xf numFmtId="171" fontId="56" fillId="0" borderId="0" xfId="15" applyNumberFormat="1" applyFont="1"/>
    <xf numFmtId="0" fontId="45" fillId="0" borderId="0" xfId="4" applyFont="1" applyFill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53" fillId="0" borderId="1" xfId="0" applyNumberFormat="1" applyFont="1" applyBorder="1" applyAlignment="1">
      <alignment horizontal="center" vertical="center" wrapText="1"/>
    </xf>
    <xf numFmtId="165" fontId="22" fillId="9" borderId="1" xfId="1" applyNumberFormat="1" applyFont="1" applyFill="1" applyBorder="1" applyAlignment="1" applyProtection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1" fontId="17" fillId="2" borderId="1" xfId="2" applyNumberFormat="1" applyFont="1" applyFill="1" applyBorder="1" applyAlignment="1" applyProtection="1">
      <alignment horizontal="center" vertical="center"/>
    </xf>
    <xf numFmtId="0" fontId="58" fillId="0" borderId="0" xfId="0" applyFo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7" fillId="9" borderId="1" xfId="0" applyFont="1" applyFill="1" applyBorder="1" applyAlignment="1">
      <alignment horizontal="center" vertical="top" wrapText="1"/>
    </xf>
    <xf numFmtId="172" fontId="19" fillId="0" borderId="0" xfId="1" applyNumberFormat="1" applyFont="1" applyBorder="1"/>
    <xf numFmtId="1" fontId="2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4" fillId="2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43" fontId="27" fillId="0" borderId="0" xfId="1" applyFont="1"/>
    <xf numFmtId="0" fontId="39" fillId="3" borderId="2" xfId="2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/>
    </xf>
    <xf numFmtId="174" fontId="27" fillId="0" borderId="0" xfId="1" applyNumberFormat="1" applyFont="1"/>
    <xf numFmtId="43" fontId="27" fillId="0" borderId="0" xfId="1" applyNumberFormat="1" applyFont="1"/>
    <xf numFmtId="175" fontId="27" fillId="0" borderId="0" xfId="1" applyNumberFormat="1" applyFont="1"/>
    <xf numFmtId="0" fontId="63" fillId="0" borderId="0" xfId="0" applyFont="1" applyBorder="1" applyAlignment="1">
      <alignment horizontal="left"/>
    </xf>
    <xf numFmtId="0" fontId="63" fillId="0" borderId="0" xfId="1" applyNumberFormat="1" applyFont="1" applyBorder="1" applyAlignment="1">
      <alignment horizontal="left"/>
    </xf>
    <xf numFmtId="0" fontId="0" fillId="0" borderId="0" xfId="0" applyFill="1"/>
    <xf numFmtId="0" fontId="0" fillId="2" borderId="1" xfId="0" applyFill="1" applyBorder="1"/>
    <xf numFmtId="0" fontId="64" fillId="2" borderId="20" xfId="0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top" wrapText="1"/>
    </xf>
    <xf numFmtId="0" fontId="62" fillId="0" borderId="22" xfId="1" applyNumberFormat="1" applyFont="1" applyBorder="1" applyAlignment="1">
      <alignment horizontal="center" vertical="top" wrapText="1"/>
    </xf>
    <xf numFmtId="0" fontId="62" fillId="2" borderId="22" xfId="0" applyFont="1" applyFill="1" applyBorder="1" applyAlignment="1">
      <alignment horizontal="center" vertical="top" wrapText="1"/>
    </xf>
    <xf numFmtId="0" fontId="62" fillId="2" borderId="23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/>
    </xf>
    <xf numFmtId="49" fontId="63" fillId="0" borderId="3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164" fontId="66" fillId="0" borderId="2" xfId="1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67" fillId="0" borderId="3" xfId="0" applyNumberFormat="1" applyFont="1" applyFill="1" applyBorder="1" applyAlignment="1">
      <alignment horizontal="center" vertical="center" wrapText="1"/>
    </xf>
    <xf numFmtId="49" fontId="67" fillId="0" borderId="12" xfId="0" applyNumberFormat="1" applyFont="1" applyFill="1" applyBorder="1" applyAlignment="1">
      <alignment horizontal="center" vertical="center" wrapText="1"/>
    </xf>
    <xf numFmtId="176" fontId="66" fillId="0" borderId="2" xfId="0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shrinkToFit="1"/>
    </xf>
    <xf numFmtId="0" fontId="34" fillId="0" borderId="1" xfId="0" applyFont="1" applyFill="1" applyBorder="1" applyAlignment="1">
      <alignment vertical="center" wrapText="1" shrinkToFit="1"/>
    </xf>
    <xf numFmtId="0" fontId="30" fillId="0" borderId="1" xfId="0" applyFont="1" applyFill="1" applyBorder="1" applyAlignment="1">
      <alignment vertical="center" wrapText="1" shrinkToFit="1"/>
    </xf>
    <xf numFmtId="0" fontId="34" fillId="0" borderId="4" xfId="0" applyFont="1" applyFill="1" applyBorder="1" applyAlignment="1">
      <alignment vertical="center" wrapText="1" shrinkToFit="1"/>
    </xf>
    <xf numFmtId="0" fontId="34" fillId="0" borderId="5" xfId="0" applyFont="1" applyFill="1" applyBorder="1" applyAlignment="1">
      <alignment vertical="center" wrapText="1" shrinkToFit="1"/>
    </xf>
    <xf numFmtId="0" fontId="34" fillId="0" borderId="3" xfId="0" applyFont="1" applyFill="1" applyBorder="1" applyAlignment="1">
      <alignment vertical="center" shrinkToFit="1"/>
    </xf>
    <xf numFmtId="0" fontId="34" fillId="0" borderId="5" xfId="0" applyFont="1" applyFill="1" applyBorder="1" applyAlignment="1">
      <alignment vertical="center" shrinkToFit="1"/>
    </xf>
    <xf numFmtId="0" fontId="34" fillId="0" borderId="3" xfId="11" applyFont="1" applyFill="1" applyBorder="1" applyAlignment="1">
      <alignment vertical="center" wrapText="1" shrinkToFit="1"/>
    </xf>
    <xf numFmtId="0" fontId="34" fillId="9" borderId="1" xfId="0" applyFont="1" applyFill="1" applyBorder="1" applyAlignment="1">
      <alignment vertical="center" wrapText="1" shrinkToFit="1"/>
    </xf>
    <xf numFmtId="0" fontId="0" fillId="0" borderId="0" xfId="0" applyAlignment="1"/>
    <xf numFmtId="0" fontId="0" fillId="0" borderId="0" xfId="0" applyBorder="1" applyAlignment="1"/>
    <xf numFmtId="176" fontId="48" fillId="0" borderId="0" xfId="0" applyNumberFormat="1" applyFont="1" applyAlignment="1">
      <alignment horizontal="center"/>
    </xf>
    <xf numFmtId="174" fontId="65" fillId="0" borderId="10" xfId="1" applyNumberFormat="1" applyFont="1" applyFill="1" applyBorder="1" applyAlignment="1">
      <alignment horizontal="center" vertical="center" wrapText="1"/>
    </xf>
    <xf numFmtId="174" fontId="48" fillId="0" borderId="0" xfId="0" applyNumberFormat="1" applyFont="1" applyAlignment="1">
      <alignment horizontal="center"/>
    </xf>
    <xf numFmtId="174" fontId="65" fillId="0" borderId="5" xfId="1" applyNumberFormat="1" applyFont="1" applyFill="1" applyBorder="1" applyAlignment="1">
      <alignment horizontal="center" vertical="center" wrapText="1"/>
    </xf>
    <xf numFmtId="174" fontId="27" fillId="0" borderId="0" xfId="0" applyNumberFormat="1" applyFont="1" applyAlignment="1">
      <alignment horizontal="center"/>
    </xf>
    <xf numFmtId="168" fontId="60" fillId="0" borderId="0" xfId="0" applyNumberFormat="1" applyFont="1" applyAlignment="1">
      <alignment horizontal="center"/>
    </xf>
    <xf numFmtId="168" fontId="29" fillId="0" borderId="3" xfId="8" applyNumberFormat="1" applyFont="1" applyFill="1" applyBorder="1" applyAlignment="1">
      <alignment horizontal="center" vertical="center"/>
    </xf>
    <xf numFmtId="176" fontId="66" fillId="0" borderId="12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0" fontId="60" fillId="0" borderId="0" xfId="0" applyFont="1" applyBorder="1" applyAlignment="1"/>
    <xf numFmtId="164" fontId="63" fillId="0" borderId="1" xfId="1" applyNumberFormat="1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 wrapText="1"/>
    </xf>
    <xf numFmtId="176" fontId="66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176" fontId="66" fillId="0" borderId="1" xfId="0" applyNumberFormat="1" applyFont="1" applyFill="1" applyBorder="1" applyAlignment="1">
      <alignment horizontal="center" vertical="center"/>
    </xf>
    <xf numFmtId="164" fontId="66" fillId="0" borderId="1" xfId="1" applyNumberFormat="1" applyFont="1" applyFill="1" applyBorder="1" applyAlignment="1">
      <alignment horizontal="center" vertical="center"/>
    </xf>
    <xf numFmtId="2" fontId="60" fillId="0" borderId="0" xfId="0" applyNumberFormat="1" applyFont="1" applyAlignment="1">
      <alignment horizontal="center"/>
    </xf>
    <xf numFmtId="176" fontId="48" fillId="0" borderId="0" xfId="0" applyNumberFormat="1" applyFont="1" applyBorder="1" applyAlignment="1">
      <alignment horizontal="center" vertical="center"/>
    </xf>
    <xf numFmtId="173" fontId="19" fillId="0" borderId="0" xfId="1" applyNumberFormat="1" applyFont="1" applyBorder="1" applyProtection="1"/>
    <xf numFmtId="178" fontId="48" fillId="0" borderId="0" xfId="1" applyNumberFormat="1" applyFont="1" applyAlignment="1">
      <alignment horizontal="right" vertical="center"/>
    </xf>
    <xf numFmtId="0" fontId="37" fillId="0" borderId="1" xfId="0" applyFont="1" applyFill="1" applyBorder="1" applyAlignment="1">
      <alignment horizontal="left" vertical="center" shrinkToFit="1"/>
    </xf>
    <xf numFmtId="1" fontId="41" fillId="18" borderId="1" xfId="2" applyNumberFormat="1" applyFont="1" applyFill="1" applyBorder="1" applyAlignment="1" applyProtection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17" borderId="1" xfId="0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179" fontId="27" fillId="0" borderId="0" xfId="1" applyNumberFormat="1" applyFont="1"/>
    <xf numFmtId="0" fontId="72" fillId="0" borderId="1" xfId="0" applyFont="1" applyFill="1" applyBorder="1" applyAlignment="1">
      <alignment vertical="center"/>
    </xf>
    <xf numFmtId="0" fontId="37" fillId="0" borderId="1" xfId="6" applyFont="1" applyFill="1" applyBorder="1" applyAlignment="1">
      <alignment horizontal="right" vertical="center"/>
    </xf>
    <xf numFmtId="0" fontId="41" fillId="0" borderId="1" xfId="2" applyNumberFormat="1" applyFont="1" applyFill="1" applyBorder="1" applyAlignment="1" applyProtection="1">
      <alignment vertical="center"/>
    </xf>
    <xf numFmtId="1" fontId="41" fillId="0" borderId="7" xfId="6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74" fillId="0" borderId="1" xfId="0" applyFont="1" applyBorder="1"/>
    <xf numFmtId="0" fontId="74" fillId="0" borderId="1" xfId="0" applyFont="1" applyFill="1" applyBorder="1"/>
    <xf numFmtId="0" fontId="75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 vertical="center"/>
    </xf>
    <xf numFmtId="164" fontId="75" fillId="0" borderId="1" xfId="1" applyNumberFormat="1" applyFont="1" applyBorder="1"/>
    <xf numFmtId="2" fontId="75" fillId="0" borderId="1" xfId="0" applyNumberFormat="1" applyFont="1" applyBorder="1"/>
    <xf numFmtId="0" fontId="76" fillId="0" borderId="1" xfId="0" applyFont="1" applyBorder="1" applyAlignment="1">
      <alignment horizontal="center"/>
    </xf>
    <xf numFmtId="164" fontId="77" fillId="0" borderId="1" xfId="1" applyNumberFormat="1" applyFont="1" applyBorder="1"/>
    <xf numFmtId="0" fontId="11" fillId="0" borderId="0" xfId="0" applyFont="1"/>
    <xf numFmtId="0" fontId="78" fillId="0" borderId="1" xfId="14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1" fillId="9" borderId="1" xfId="0" applyFont="1" applyFill="1" applyBorder="1"/>
    <xf numFmtId="0" fontId="11" fillId="9" borderId="0" xfId="0" applyFont="1" applyFill="1"/>
    <xf numFmtId="0" fontId="11" fillId="0" borderId="0" xfId="0" applyFont="1" applyFill="1" applyBorder="1"/>
    <xf numFmtId="172" fontId="79" fillId="0" borderId="0" xfId="1" applyNumberFormat="1" applyFont="1" applyBorder="1"/>
    <xf numFmtId="0" fontId="28" fillId="0" borderId="0" xfId="0" applyFont="1" applyFill="1" applyAlignment="1">
      <alignment horizontal="left"/>
    </xf>
    <xf numFmtId="167" fontId="22" fillId="2" borderId="14" xfId="1" applyNumberFormat="1" applyFont="1" applyFill="1" applyBorder="1" applyAlignment="1" applyProtection="1">
      <alignment horizontal="center" vertical="center"/>
    </xf>
    <xf numFmtId="178" fontId="71" fillId="0" borderId="0" xfId="1" applyNumberFormat="1" applyFont="1"/>
    <xf numFmtId="178" fontId="27" fillId="0" borderId="0" xfId="1" applyNumberFormat="1" applyFont="1"/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right" wrapText="1"/>
    </xf>
    <xf numFmtId="0" fontId="29" fillId="0" borderId="1" xfId="0" applyFont="1" applyBorder="1" applyAlignment="1">
      <alignment horizontal="right"/>
    </xf>
    <xf numFmtId="1" fontId="29" fillId="0" borderId="1" xfId="0" applyNumberFormat="1" applyFont="1" applyBorder="1" applyAlignment="1">
      <alignment horizontal="right"/>
    </xf>
    <xf numFmtId="0" fontId="30" fillId="0" borderId="1" xfId="0" applyFont="1" applyBorder="1"/>
    <xf numFmtId="0" fontId="30" fillId="0" borderId="1" xfId="0" applyFont="1" applyBorder="1" applyAlignment="1">
      <alignment horizontal="right"/>
    </xf>
    <xf numFmtId="0" fontId="75" fillId="0" borderId="1" xfId="0" applyFont="1" applyBorder="1" applyAlignment="1">
      <alignment horizontal="center"/>
    </xf>
    <xf numFmtId="0" fontId="83" fillId="0" borderId="0" xfId="0" applyFont="1"/>
    <xf numFmtId="0" fontId="30" fillId="2" borderId="0" xfId="2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>
      <alignment horizontal="center" vertical="center"/>
    </xf>
    <xf numFmtId="0" fontId="42" fillId="0" borderId="0" xfId="6" applyFont="1" applyFill="1" applyAlignment="1">
      <alignment horizontal="center" vertical="center"/>
    </xf>
    <xf numFmtId="166" fontId="42" fillId="0" borderId="0" xfId="2" applyNumberFormat="1" applyFont="1" applyFill="1" applyBorder="1" applyAlignment="1" applyProtection="1">
      <alignment horizontal="center" vertical="center" wrapText="1"/>
    </xf>
    <xf numFmtId="166" fontId="42" fillId="0" borderId="0" xfId="2" applyNumberFormat="1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>
      <alignment horizontal="left" vertical="center"/>
    </xf>
    <xf numFmtId="0" fontId="42" fillId="0" borderId="0" xfId="6" applyFont="1" applyFill="1" applyAlignment="1">
      <alignment horizontal="left" vertical="center"/>
    </xf>
    <xf numFmtId="166" fontId="42" fillId="0" borderId="0" xfId="2" applyNumberFormat="1" applyFont="1" applyFill="1" applyBorder="1" applyAlignment="1" applyProtection="1">
      <alignment horizontal="left" vertical="center" wrapText="1"/>
    </xf>
    <xf numFmtId="166" fontId="42" fillId="0" borderId="0" xfId="2" applyNumberFormat="1" applyFont="1" applyFill="1" applyBorder="1" applyAlignment="1" applyProtection="1">
      <alignment horizontal="left" vertical="center"/>
    </xf>
    <xf numFmtId="0" fontId="41" fillId="0" borderId="6" xfId="2" applyNumberFormat="1" applyFont="1" applyFill="1" applyBorder="1" applyAlignment="1" applyProtection="1">
      <alignment vertical="center"/>
    </xf>
    <xf numFmtId="0" fontId="41" fillId="0" borderId="2" xfId="2" applyNumberFormat="1" applyFont="1" applyFill="1" applyBorder="1" applyAlignment="1" applyProtection="1">
      <alignment vertical="center"/>
    </xf>
    <xf numFmtId="0" fontId="41" fillId="0" borderId="0" xfId="6" applyNumberFormat="1" applyFont="1" applyFill="1" applyAlignment="1">
      <alignment horizontal="center" vertical="center"/>
    </xf>
    <xf numFmtId="166" fontId="41" fillId="0" borderId="0" xfId="2" applyNumberFormat="1" applyFont="1" applyFill="1" applyBorder="1" applyAlignment="1" applyProtection="1">
      <alignment horizontal="center" vertical="center" wrapText="1"/>
    </xf>
    <xf numFmtId="0" fontId="41" fillId="0" borderId="0" xfId="2" applyNumberFormat="1" applyFont="1" applyFill="1" applyBorder="1" applyAlignment="1" applyProtection="1">
      <alignment horizontal="center" vertical="center" wrapText="1"/>
    </xf>
    <xf numFmtId="166" fontId="41" fillId="0" borderId="0" xfId="2" applyNumberFormat="1" applyFont="1" applyFill="1" applyBorder="1" applyAlignment="1" applyProtection="1">
      <alignment horizontal="center" vertical="center"/>
    </xf>
    <xf numFmtId="0" fontId="41" fillId="0" borderId="0" xfId="2" applyNumberFormat="1" applyFont="1" applyFill="1" applyBorder="1" applyAlignment="1" applyProtection="1">
      <alignment horizontal="center" vertical="center"/>
    </xf>
    <xf numFmtId="1" fontId="42" fillId="0" borderId="0" xfId="6" applyNumberFormat="1" applyFont="1" applyFill="1" applyAlignment="1">
      <alignment horizontal="center" vertical="center"/>
    </xf>
    <xf numFmtId="1" fontId="41" fillId="9" borderId="1" xfId="2" applyNumberFormat="1" applyFont="1" applyFill="1" applyBorder="1" applyAlignment="1" applyProtection="1">
      <alignment horizontal="center" vertical="center" wrapText="1"/>
    </xf>
    <xf numFmtId="1" fontId="41" fillId="2" borderId="1" xfId="6" applyNumberFormat="1" applyFont="1" applyFill="1" applyBorder="1" applyAlignment="1">
      <alignment horizontal="center" vertical="center"/>
    </xf>
    <xf numFmtId="0" fontId="82" fillId="9" borderId="28" xfId="0" applyFont="1" applyFill="1" applyBorder="1" applyAlignment="1">
      <alignment horizontal="left"/>
    </xf>
    <xf numFmtId="1" fontId="29" fillId="0" borderId="1" xfId="0" applyNumberFormat="1" applyFont="1" applyBorder="1" applyAlignment="1">
      <alignment horizontal="right" wrapText="1"/>
    </xf>
    <xf numFmtId="0" fontId="0" fillId="0" borderId="0" xfId="0" applyFill="1" applyAlignment="1">
      <alignment wrapText="1"/>
    </xf>
    <xf numFmtId="0" fontId="37" fillId="0" borderId="5" xfId="6" applyFont="1" applyFill="1" applyBorder="1" applyAlignment="1">
      <alignment horizontal="center" vertical="center"/>
    </xf>
    <xf numFmtId="0" fontId="41" fillId="0" borderId="4" xfId="6" applyFont="1" applyFill="1" applyBorder="1" applyAlignment="1">
      <alignment horizontal="center" vertical="center"/>
    </xf>
    <xf numFmtId="0" fontId="37" fillId="2" borderId="5" xfId="6" applyFont="1" applyFill="1" applyBorder="1" applyAlignment="1">
      <alignment horizontal="center" vertical="center"/>
    </xf>
    <xf numFmtId="0" fontId="41" fillId="4" borderId="5" xfId="6" applyFont="1" applyFill="1" applyBorder="1" applyAlignment="1">
      <alignment horizontal="center" vertical="center"/>
    </xf>
    <xf numFmtId="0" fontId="41" fillId="7" borderId="2" xfId="2" applyNumberFormat="1" applyFont="1" applyFill="1" applyBorder="1" applyAlignment="1" applyProtection="1">
      <alignment horizontal="center" vertical="center"/>
    </xf>
    <xf numFmtId="0" fontId="41" fillId="7" borderId="6" xfId="2" applyNumberFormat="1" applyFont="1" applyFill="1" applyBorder="1" applyAlignment="1" applyProtection="1">
      <alignment vertical="center"/>
    </xf>
    <xf numFmtId="0" fontId="41" fillId="7" borderId="7" xfId="2" applyNumberFormat="1" applyFont="1" applyFill="1" applyBorder="1" applyAlignment="1" applyProtection="1">
      <alignment vertical="center"/>
    </xf>
    <xf numFmtId="0" fontId="41" fillId="18" borderId="1" xfId="6" applyFont="1" applyFill="1" applyBorder="1" applyAlignment="1">
      <alignment horizontal="center" vertical="center"/>
    </xf>
    <xf numFmtId="1" fontId="40" fillId="4" borderId="1" xfId="2" applyNumberFormat="1" applyFont="1" applyFill="1" applyBorder="1" applyAlignment="1" applyProtection="1">
      <alignment horizontal="center" vertical="center"/>
    </xf>
    <xf numFmtId="0" fontId="40" fillId="4" borderId="1" xfId="6" applyFont="1" applyFill="1" applyBorder="1" applyAlignment="1">
      <alignment horizontal="center" vertical="center"/>
    </xf>
    <xf numFmtId="1" fontId="40" fillId="4" borderId="1" xfId="6" applyNumberFormat="1" applyFont="1" applyFill="1" applyBorder="1" applyAlignment="1">
      <alignment horizontal="center" vertical="center"/>
    </xf>
    <xf numFmtId="0" fontId="41" fillId="7" borderId="2" xfId="2" applyNumberFormat="1" applyFont="1" applyFill="1" applyBorder="1" applyAlignment="1" applyProtection="1">
      <alignment vertical="center"/>
    </xf>
    <xf numFmtId="0" fontId="37" fillId="20" borderId="5" xfId="6" applyFont="1" applyFill="1" applyBorder="1" applyAlignment="1">
      <alignment horizontal="center" vertical="center"/>
    </xf>
    <xf numFmtId="0" fontId="34" fillId="20" borderId="1" xfId="6" applyFont="1" applyFill="1" applyBorder="1" applyAlignment="1">
      <alignment horizontal="left" vertical="center"/>
    </xf>
    <xf numFmtId="0" fontId="41" fillId="20" borderId="0" xfId="6" applyFont="1" applyFill="1" applyAlignment="1">
      <alignment horizontal="center" vertical="center"/>
    </xf>
    <xf numFmtId="14" fontId="31" fillId="20" borderId="6" xfId="2" applyNumberFormat="1" applyFont="1" applyFill="1" applyBorder="1" applyAlignment="1" applyProtection="1">
      <alignment vertical="center"/>
    </xf>
    <xf numFmtId="1" fontId="41" fillId="20" borderId="6" xfId="2" applyNumberFormat="1" applyFont="1" applyFill="1" applyBorder="1" applyAlignment="1" applyProtection="1">
      <alignment horizontal="center" vertical="center" wrapText="1"/>
    </xf>
    <xf numFmtId="1" fontId="41" fillId="20" borderId="6" xfId="2" applyNumberFormat="1" applyFont="1" applyFill="1" applyBorder="1" applyAlignment="1" applyProtection="1">
      <alignment horizontal="center" vertical="center"/>
    </xf>
    <xf numFmtId="0" fontId="41" fillId="20" borderId="7" xfId="6" applyFont="1" applyFill="1" applyBorder="1" applyAlignment="1">
      <alignment horizontal="center" vertical="center"/>
    </xf>
    <xf numFmtId="0" fontId="41" fillId="20" borderId="4" xfId="6" applyFont="1" applyFill="1" applyBorder="1" applyAlignment="1">
      <alignment horizontal="center" vertical="center"/>
    </xf>
    <xf numFmtId="0" fontId="41" fillId="2" borderId="10" xfId="6" applyFont="1" applyFill="1" applyBorder="1" applyAlignment="1">
      <alignment horizontal="center" vertical="center"/>
    </xf>
    <xf numFmtId="1" fontId="41" fillId="0" borderId="6" xfId="2" applyNumberFormat="1" applyFont="1" applyFill="1" applyBorder="1" applyAlignment="1" applyProtection="1">
      <alignment horizontal="center" vertical="center" wrapText="1"/>
    </xf>
    <xf numFmtId="1" fontId="41" fillId="0" borderId="6" xfId="2" applyNumberFormat="1" applyFont="1" applyFill="1" applyBorder="1" applyAlignment="1" applyProtection="1">
      <alignment horizontal="center" vertical="center"/>
    </xf>
    <xf numFmtId="14" fontId="31" fillId="0" borderId="6" xfId="2" applyNumberFormat="1" applyFont="1" applyFill="1" applyBorder="1" applyAlignment="1" applyProtection="1">
      <alignment vertical="center"/>
    </xf>
    <xf numFmtId="16" fontId="37" fillId="6" borderId="1" xfId="6" applyNumberFormat="1" applyFont="1" applyFill="1" applyBorder="1" applyAlignment="1">
      <alignment horizontal="center" vertical="center"/>
    </xf>
    <xf numFmtId="0" fontId="37" fillId="2" borderId="2" xfId="6" applyFont="1" applyFill="1" applyBorder="1" applyAlignment="1">
      <alignment vertical="center"/>
    </xf>
    <xf numFmtId="0" fontId="37" fillId="2" borderId="6" xfId="6" applyFont="1" applyFill="1" applyBorder="1" applyAlignment="1">
      <alignment vertical="center"/>
    </xf>
    <xf numFmtId="0" fontId="37" fillId="2" borderId="1" xfId="6" applyFont="1" applyFill="1" applyBorder="1" applyAlignment="1">
      <alignment vertical="center"/>
    </xf>
    <xf numFmtId="0" fontId="42" fillId="4" borderId="1" xfId="6" applyFont="1" applyFill="1" applyBorder="1" applyAlignment="1">
      <alignment horizontal="center" vertical="center"/>
    </xf>
    <xf numFmtId="0" fontId="41" fillId="4" borderId="1" xfId="6" applyFont="1" applyFill="1" applyBorder="1" applyAlignment="1">
      <alignment horizontal="left" vertical="center"/>
    </xf>
    <xf numFmtId="0" fontId="41" fillId="4" borderId="1" xfId="6" applyNumberFormat="1" applyFont="1" applyFill="1" applyBorder="1" applyAlignment="1">
      <alignment horizontal="center" vertical="center"/>
    </xf>
    <xf numFmtId="1" fontId="40" fillId="0" borderId="0" xfId="2" applyNumberFormat="1" applyFont="1" applyFill="1" applyBorder="1" applyAlignment="1" applyProtection="1">
      <alignment horizontal="center" vertical="center"/>
    </xf>
    <xf numFmtId="17" fontId="42" fillId="0" borderId="0" xfId="6" applyNumberFormat="1" applyFont="1" applyFill="1" applyBorder="1" applyAlignment="1">
      <alignment horizontal="center" vertical="center"/>
    </xf>
    <xf numFmtId="0" fontId="28" fillId="9" borderId="0" xfId="0" applyFont="1" applyFill="1" applyBorder="1"/>
    <xf numFmtId="0" fontId="82" fillId="0" borderId="28" xfId="0" applyFont="1" applyFill="1" applyBorder="1" applyAlignment="1">
      <alignment horizontal="left"/>
    </xf>
    <xf numFmtId="1" fontId="82" fillId="0" borderId="28" xfId="0" applyNumberFormat="1" applyFont="1" applyFill="1" applyBorder="1" applyAlignment="1">
      <alignment horizontal="left"/>
    </xf>
    <xf numFmtId="0" fontId="82" fillId="0" borderId="30" xfId="0" applyFont="1" applyBorder="1" applyAlignment="1">
      <alignment horizontal="center" wrapText="1"/>
    </xf>
    <xf numFmtId="0" fontId="82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82" fillId="0" borderId="34" xfId="0" applyFont="1" applyBorder="1" applyAlignment="1">
      <alignment horizontal="center" wrapText="1"/>
    </xf>
    <xf numFmtId="0" fontId="82" fillId="0" borderId="35" xfId="0" applyFont="1" applyBorder="1" applyAlignment="1">
      <alignment horizontal="center" wrapText="1"/>
    </xf>
    <xf numFmtId="0" fontId="82" fillId="0" borderId="31" xfId="0" applyFont="1" applyBorder="1" applyAlignment="1">
      <alignment horizontal="center" wrapText="1"/>
    </xf>
    <xf numFmtId="1" fontId="78" fillId="0" borderId="0" xfId="0" applyNumberFormat="1" applyFont="1" applyAlignment="1">
      <alignment horizontal="left"/>
    </xf>
    <xf numFmtId="0" fontId="7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37" fillId="2" borderId="6" xfId="6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82" fillId="0" borderId="28" xfId="0" applyFont="1" applyFill="1" applyBorder="1" applyAlignment="1">
      <alignment horizontal="right"/>
    </xf>
    <xf numFmtId="0" fontId="82" fillId="0" borderId="38" xfId="0" applyFont="1" applyBorder="1" applyAlignment="1">
      <alignment vertical="center" wrapText="1"/>
    </xf>
    <xf numFmtId="0" fontId="82" fillId="0" borderId="39" xfId="0" applyFont="1" applyBorder="1" applyAlignment="1">
      <alignment vertical="center" wrapText="1"/>
    </xf>
    <xf numFmtId="0" fontId="82" fillId="0" borderId="40" xfId="0" applyFont="1" applyBorder="1" applyAlignment="1">
      <alignment vertical="center" wrapText="1"/>
    </xf>
    <xf numFmtId="0" fontId="82" fillId="0" borderId="42" xfId="0" applyFont="1" applyBorder="1" applyAlignment="1">
      <alignment horizontal="left"/>
    </xf>
    <xf numFmtId="0" fontId="82" fillId="9" borderId="42" xfId="0" applyFont="1" applyFill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82" fillId="0" borderId="42" xfId="0" applyFont="1" applyFill="1" applyBorder="1" applyAlignment="1">
      <alignment horizontal="left"/>
    </xf>
    <xf numFmtId="1" fontId="82" fillId="0" borderId="43" xfId="0" applyNumberFormat="1" applyFont="1" applyBorder="1" applyAlignment="1"/>
    <xf numFmtId="14" fontId="82" fillId="0" borderId="28" xfId="0" applyNumberFormat="1" applyFont="1" applyFill="1" applyBorder="1" applyAlignment="1">
      <alignment horizontal="left"/>
    </xf>
    <xf numFmtId="0" fontId="86" fillId="0" borderId="28" xfId="0" applyFont="1" applyFill="1" applyBorder="1" applyAlignment="1">
      <alignment horizontal="left"/>
    </xf>
    <xf numFmtId="1" fontId="28" fillId="9" borderId="1" xfId="0" applyNumberFormat="1" applyFont="1" applyFill="1" applyBorder="1" applyAlignment="1">
      <alignment horizontal="center" vertical="center" wrapText="1"/>
    </xf>
    <xf numFmtId="0" fontId="41" fillId="0" borderId="0" xfId="6" applyFont="1" applyAlignment="1">
      <alignment horizontal="left" vertical="center"/>
    </xf>
    <xf numFmtId="0" fontId="75" fillId="0" borderId="1" xfId="0" applyFont="1" applyBorder="1" applyAlignment="1">
      <alignment horizontal="center"/>
    </xf>
    <xf numFmtId="0" fontId="82" fillId="0" borderId="41" xfId="0" applyFont="1" applyFill="1" applyBorder="1" applyAlignment="1">
      <alignment horizontal="right"/>
    </xf>
    <xf numFmtId="0" fontId="82" fillId="0" borderId="41" xfId="0" applyFont="1" applyFill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29" fillId="0" borderId="1" xfId="0" applyFont="1" applyBorder="1" applyAlignment="1">
      <alignment horizontal="right" wrapText="1"/>
    </xf>
    <xf numFmtId="1" fontId="29" fillId="0" borderId="1" xfId="0" applyNumberFormat="1" applyFont="1" applyBorder="1" applyAlignment="1">
      <alignment horizontal="right" wrapText="1"/>
    </xf>
    <xf numFmtId="0" fontId="82" fillId="0" borderId="28" xfId="0" applyFont="1" applyBorder="1" applyAlignment="1">
      <alignment horizontal="left"/>
    </xf>
    <xf numFmtId="1" fontId="84" fillId="0" borderId="1" xfId="2" applyNumberFormat="1" applyFont="1" applyFill="1" applyBorder="1" applyAlignment="1" applyProtection="1">
      <alignment horizontal="center" vertical="center" wrapText="1"/>
    </xf>
    <xf numFmtId="0" fontId="41" fillId="0" borderId="0" xfId="6" applyFont="1" applyFill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176" fontId="69" fillId="0" borderId="1" xfId="0" applyNumberFormat="1" applyFont="1" applyFill="1" applyBorder="1" applyAlignment="1">
      <alignment horizontal="center" vertical="center"/>
    </xf>
    <xf numFmtId="177" fontId="0" fillId="0" borderId="0" xfId="0" applyNumberFormat="1"/>
    <xf numFmtId="180" fontId="0" fillId="0" borderId="0" xfId="0" applyNumberFormat="1"/>
    <xf numFmtId="0" fontId="88" fillId="0" borderId="0" xfId="0" applyFont="1" applyAlignment="1">
      <alignment horizontal="center" vertical="center"/>
    </xf>
    <xf numFmtId="43" fontId="89" fillId="0" borderId="0" xfId="1" applyNumberFormat="1" applyFont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 vertical="top" wrapText="1"/>
    </xf>
    <xf numFmtId="0" fontId="32" fillId="10" borderId="1" xfId="0" applyFont="1" applyFill="1" applyBorder="1" applyAlignment="1">
      <alignment horizontal="center" vertical="center"/>
    </xf>
    <xf numFmtId="2" fontId="0" fillId="0" borderId="0" xfId="0" applyNumberFormat="1"/>
    <xf numFmtId="0" fontId="48" fillId="0" borderId="0" xfId="0" applyFont="1"/>
    <xf numFmtId="0" fontId="41" fillId="9" borderId="0" xfId="6" applyFont="1" applyFill="1" applyAlignment="1">
      <alignment horizontal="left" vertical="center"/>
    </xf>
    <xf numFmtId="0" fontId="48" fillId="0" borderId="0" xfId="0" applyFont="1" applyBorder="1"/>
    <xf numFmtId="0" fontId="90" fillId="0" borderId="0" xfId="0" applyFont="1" applyBorder="1"/>
    <xf numFmtId="0" fontId="88" fillId="0" borderId="0" xfId="0" applyFont="1"/>
    <xf numFmtId="165" fontId="91" fillId="0" borderId="0" xfId="1" applyNumberFormat="1" applyFont="1"/>
    <xf numFmtId="0" fontId="88" fillId="0" borderId="0" xfId="0" applyFont="1" applyAlignment="1">
      <alignment horizontal="right"/>
    </xf>
    <xf numFmtId="43" fontId="88" fillId="0" borderId="0" xfId="0" applyNumberFormat="1" applyFont="1"/>
    <xf numFmtId="43" fontId="88" fillId="10" borderId="0" xfId="0" applyNumberFormat="1" applyFont="1" applyFill="1"/>
    <xf numFmtId="0" fontId="88" fillId="10" borderId="0" xfId="0" applyFont="1" applyFill="1"/>
    <xf numFmtId="43" fontId="88" fillId="0" borderId="0" xfId="1" applyFont="1"/>
    <xf numFmtId="0" fontId="88" fillId="0" borderId="0" xfId="0" applyFont="1" applyFill="1" applyAlignment="1">
      <alignment horizontal="right"/>
    </xf>
    <xf numFmtId="0" fontId="88" fillId="0" borderId="0" xfId="0" applyFont="1" applyFill="1"/>
    <xf numFmtId="43" fontId="88" fillId="9" borderId="0" xfId="1" applyFont="1" applyFill="1"/>
    <xf numFmtId="43" fontId="88" fillId="9" borderId="0" xfId="0" applyNumberFormat="1" applyFont="1" applyFill="1" applyAlignment="1">
      <alignment horizontal="right"/>
    </xf>
    <xf numFmtId="2" fontId="88" fillId="9" borderId="0" xfId="0" applyNumberFormat="1" applyFont="1" applyFill="1"/>
    <xf numFmtId="181" fontId="88" fillId="9" borderId="0" xfId="0" applyNumberFormat="1" applyFont="1" applyFill="1"/>
    <xf numFmtId="43" fontId="88" fillId="9" borderId="0" xfId="0" applyNumberFormat="1" applyFont="1" applyFill="1"/>
    <xf numFmtId="43" fontId="88" fillId="9" borderId="0" xfId="0" applyNumberFormat="1" applyFont="1" applyFill="1" applyAlignment="1"/>
    <xf numFmtId="181" fontId="88" fillId="0" borderId="0" xfId="0" applyNumberFormat="1" applyFont="1"/>
    <xf numFmtId="0" fontId="88" fillId="9" borderId="0" xfId="0" applyFont="1" applyFill="1" applyAlignment="1">
      <alignment horizontal="right"/>
    </xf>
    <xf numFmtId="164" fontId="88" fillId="0" borderId="0" xfId="0" applyNumberFormat="1" applyFont="1"/>
    <xf numFmtId="168" fontId="88" fillId="9" borderId="0" xfId="0" applyNumberFormat="1" applyFont="1" applyFill="1"/>
    <xf numFmtId="14" fontId="41" fillId="0" borderId="0" xfId="6" applyNumberFormat="1" applyFont="1" applyAlignment="1">
      <alignment horizontal="left" vertical="center"/>
    </xf>
    <xf numFmtId="0" fontId="41" fillId="9" borderId="0" xfId="6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82" fillId="9" borderId="41" xfId="0" applyFont="1" applyFill="1" applyBorder="1" applyAlignment="1">
      <alignment horizontal="left"/>
    </xf>
    <xf numFmtId="1" fontId="82" fillId="9" borderId="28" xfId="0" applyNumberFormat="1" applyFont="1" applyFill="1" applyBorder="1" applyAlignment="1">
      <alignment horizontal="left"/>
    </xf>
    <xf numFmtId="1" fontId="82" fillId="9" borderId="28" xfId="0" applyNumberFormat="1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 vertical="center" wrapText="1"/>
    </xf>
    <xf numFmtId="14" fontId="65" fillId="0" borderId="14" xfId="0" applyNumberFormat="1" applyFont="1" applyFill="1" applyBorder="1" applyAlignment="1">
      <alignment horizontal="center" vertical="center" wrapText="1"/>
    </xf>
    <xf numFmtId="176" fontId="70" fillId="0" borderId="1" xfId="0" applyNumberFormat="1" applyFont="1" applyFill="1" applyBorder="1" applyAlignment="1">
      <alignment horizontal="center" vertical="center" wrapText="1"/>
    </xf>
    <xf numFmtId="0" fontId="82" fillId="19" borderId="28" xfId="0" applyFont="1" applyFill="1" applyBorder="1" applyAlignment="1">
      <alignment horizontal="left"/>
    </xf>
    <xf numFmtId="0" fontId="32" fillId="10" borderId="1" xfId="0" applyFont="1" applyFill="1" applyBorder="1" applyAlignment="1">
      <alignment horizontal="left" vertical="center"/>
    </xf>
    <xf numFmtId="0" fontId="9" fillId="10" borderId="2" xfId="3" applyFont="1" applyFill="1" applyBorder="1" applyAlignment="1">
      <alignment horizontal="center" vertical="center"/>
    </xf>
    <xf numFmtId="182" fontId="66" fillId="0" borderId="1" xfId="0" applyNumberFormat="1" applyFont="1" applyFill="1" applyBorder="1" applyAlignment="1">
      <alignment horizontal="center" vertical="center" wrapText="1"/>
    </xf>
    <xf numFmtId="182" fontId="0" fillId="0" borderId="0" xfId="0" applyNumberFormat="1"/>
    <xf numFmtId="43" fontId="0" fillId="0" borderId="0" xfId="1" applyFont="1" applyAlignment="1">
      <alignment horizontal="center"/>
    </xf>
    <xf numFmtId="178" fontId="27" fillId="0" borderId="0" xfId="1" applyNumberFormat="1" applyFont="1" applyAlignment="1">
      <alignment horizontal="right"/>
    </xf>
    <xf numFmtId="43" fontId="89" fillId="0" borderId="0" xfId="0" applyNumberFormat="1" applyFont="1" applyAlignment="1">
      <alignment horizontal="right"/>
    </xf>
    <xf numFmtId="0" fontId="66" fillId="10" borderId="2" xfId="0" applyFont="1" applyFill="1" applyBorder="1" applyAlignment="1">
      <alignment horizontal="center" vertical="center"/>
    </xf>
    <xf numFmtId="0" fontId="69" fillId="10" borderId="2" xfId="0" applyFont="1" applyFill="1" applyBorder="1" applyAlignment="1">
      <alignment horizontal="center" vertical="center"/>
    </xf>
    <xf numFmtId="176" fontId="69" fillId="10" borderId="2" xfId="0" applyNumberFormat="1" applyFont="1" applyFill="1" applyBorder="1" applyAlignment="1">
      <alignment horizontal="center" vertical="center"/>
    </xf>
    <xf numFmtId="176" fontId="69" fillId="10" borderId="1" xfId="0" applyNumberFormat="1" applyFont="1" applyFill="1" applyBorder="1" applyAlignment="1">
      <alignment horizontal="center" vertical="center"/>
    </xf>
    <xf numFmtId="0" fontId="69" fillId="10" borderId="1" xfId="0" applyFont="1" applyFill="1" applyBorder="1" applyAlignment="1">
      <alignment horizontal="center" vertical="center"/>
    </xf>
    <xf numFmtId="0" fontId="66" fillId="10" borderId="1" xfId="0" applyFont="1" applyFill="1" applyBorder="1" applyAlignment="1">
      <alignment horizontal="center" vertical="center"/>
    </xf>
    <xf numFmtId="176" fontId="66" fillId="10" borderId="1" xfId="0" applyNumberFormat="1" applyFont="1" applyFill="1" applyBorder="1" applyAlignment="1">
      <alignment horizontal="center" vertical="center"/>
    </xf>
    <xf numFmtId="0" fontId="65" fillId="10" borderId="1" xfId="0" applyFont="1" applyFill="1" applyBorder="1" applyAlignment="1">
      <alignment horizontal="center" vertical="center" wrapText="1"/>
    </xf>
    <xf numFmtId="0" fontId="70" fillId="10" borderId="1" xfId="0" applyFont="1" applyFill="1" applyBorder="1" applyAlignment="1">
      <alignment horizontal="center" vertical="center" wrapText="1"/>
    </xf>
    <xf numFmtId="182" fontId="66" fillId="10" borderId="1" xfId="0" applyNumberFormat="1" applyFont="1" applyFill="1" applyBorder="1" applyAlignment="1">
      <alignment horizontal="center" vertical="center" wrapText="1"/>
    </xf>
    <xf numFmtId="176" fontId="69" fillId="10" borderId="1" xfId="0" applyNumberFormat="1" applyFont="1" applyFill="1" applyBorder="1" applyAlignment="1">
      <alignment horizontal="center" vertical="center" wrapText="1"/>
    </xf>
    <xf numFmtId="0" fontId="82" fillId="17" borderId="28" xfId="0" applyFont="1" applyFill="1" applyBorder="1" applyAlignment="1">
      <alignment horizontal="left"/>
    </xf>
    <xf numFmtId="0" fontId="70" fillId="0" borderId="1" xfId="0" applyFont="1" applyFill="1" applyBorder="1" applyAlignment="1">
      <alignment horizontal="center" vertical="center" wrapText="1"/>
    </xf>
    <xf numFmtId="182" fontId="0" fillId="0" borderId="0" xfId="0" applyNumberFormat="1" applyAlignment="1"/>
    <xf numFmtId="174" fontId="66" fillId="0" borderId="2" xfId="1" applyNumberFormat="1" applyFont="1" applyFill="1" applyBorder="1" applyAlignment="1">
      <alignment horizontal="center" vertical="center"/>
    </xf>
    <xf numFmtId="0" fontId="82" fillId="0" borderId="28" xfId="0" applyFont="1" applyBorder="1" applyAlignment="1">
      <alignment horizontal="left"/>
    </xf>
    <xf numFmtId="168" fontId="48" fillId="0" borderId="0" xfId="0" applyNumberFormat="1" applyFont="1" applyAlignment="1">
      <alignment horizontal="center" vertical="center"/>
    </xf>
    <xf numFmtId="0" fontId="41" fillId="0" borderId="0" xfId="6" applyFont="1" applyAlignment="1">
      <alignment horizontal="left" vertical="top"/>
    </xf>
    <xf numFmtId="2" fontId="88" fillId="9" borderId="0" xfId="0" applyNumberFormat="1" applyFont="1" applyFill="1" applyAlignment="1">
      <alignment horizontal="right"/>
    </xf>
    <xf numFmtId="183" fontId="0" fillId="0" borderId="0" xfId="0" applyNumberFormat="1" applyAlignment="1"/>
    <xf numFmtId="176" fontId="53" fillId="0" borderId="3" xfId="0" applyNumberFormat="1" applyFont="1" applyBorder="1" applyAlignment="1">
      <alignment horizontal="center" wrapText="1"/>
    </xf>
    <xf numFmtId="0" fontId="65" fillId="0" borderId="16" xfId="0" applyFont="1" applyFill="1" applyBorder="1" applyAlignment="1">
      <alignment horizontal="center" vertical="center" wrapText="1"/>
    </xf>
    <xf numFmtId="176" fontId="53" fillId="0" borderId="1" xfId="0" applyNumberFormat="1" applyFont="1" applyBorder="1" applyAlignment="1">
      <alignment horizontal="center" wrapText="1"/>
    </xf>
    <xf numFmtId="182" fontId="66" fillId="9" borderId="1" xfId="0" applyNumberFormat="1" applyFont="1" applyFill="1" applyBorder="1" applyAlignment="1">
      <alignment horizontal="center" vertical="center" wrapText="1"/>
    </xf>
    <xf numFmtId="184" fontId="88" fillId="0" borderId="0" xfId="0" applyNumberFormat="1" applyFont="1" applyAlignment="1">
      <alignment horizontal="left" indent="2"/>
    </xf>
    <xf numFmtId="168" fontId="0" fillId="0" borderId="0" xfId="0" applyNumberFormat="1"/>
    <xf numFmtId="43" fontId="0" fillId="0" borderId="0" xfId="0" applyNumberFormat="1" applyFill="1"/>
    <xf numFmtId="0" fontId="24" fillId="9" borderId="2" xfId="0" applyFont="1" applyFill="1" applyBorder="1" applyAlignment="1">
      <alignment horizontal="center" vertical="center"/>
    </xf>
    <xf numFmtId="2" fontId="77" fillId="0" borderId="1" xfId="0" applyNumberFormat="1" applyFont="1" applyBorder="1"/>
    <xf numFmtId="0" fontId="82" fillId="10" borderId="28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82" fillId="9" borderId="0" xfId="0" applyFont="1" applyFill="1" applyBorder="1" applyAlignment="1">
      <alignment horizontal="center"/>
    </xf>
    <xf numFmtId="1" fontId="82" fillId="9" borderId="43" xfId="0" applyNumberFormat="1" applyFont="1" applyFill="1" applyBorder="1" applyAlignment="1">
      <alignment horizontal="center" vertical="center"/>
    </xf>
    <xf numFmtId="0" fontId="41" fillId="10" borderId="0" xfId="6" applyFont="1" applyFill="1" applyAlignment="1">
      <alignment horizontal="left" vertical="center"/>
    </xf>
    <xf numFmtId="1" fontId="24" fillId="0" borderId="0" xfId="0" applyNumberFormat="1" applyFont="1" applyFill="1" applyBorder="1" applyAlignment="1">
      <alignment horizontal="center"/>
    </xf>
    <xf numFmtId="176" fontId="69" fillId="0" borderId="27" xfId="0" applyNumberFormat="1" applyFont="1" applyFill="1" applyBorder="1" applyAlignment="1">
      <alignment horizontal="center" vertical="center" wrapText="1"/>
    </xf>
    <xf numFmtId="174" fontId="66" fillId="0" borderId="2" xfId="0" applyNumberFormat="1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176" fontId="69" fillId="0" borderId="2" xfId="0" applyNumberFormat="1" applyFont="1" applyFill="1" applyBorder="1" applyAlignment="1">
      <alignment horizontal="center" vertical="center"/>
    </xf>
    <xf numFmtId="43" fontId="65" fillId="0" borderId="1" xfId="0" applyNumberFormat="1" applyFont="1" applyFill="1" applyBorder="1" applyAlignment="1">
      <alignment vertical="center" wrapText="1"/>
    </xf>
    <xf numFmtId="1" fontId="66" fillId="0" borderId="1" xfId="0" applyNumberFormat="1" applyFont="1" applyFill="1" applyBorder="1" applyAlignment="1">
      <alignment horizontal="center" vertical="center" wrapText="1"/>
    </xf>
    <xf numFmtId="174" fontId="66" fillId="0" borderId="1" xfId="1" applyNumberFormat="1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vertical="center" wrapText="1" shrinkToFit="1"/>
    </xf>
    <xf numFmtId="49" fontId="63" fillId="10" borderId="1" xfId="0" applyNumberFormat="1" applyFont="1" applyFill="1" applyBorder="1" applyAlignment="1">
      <alignment horizontal="center" vertical="center" wrapText="1"/>
    </xf>
    <xf numFmtId="174" fontId="65" fillId="10" borderId="10" xfId="1" applyNumberFormat="1" applyFont="1" applyFill="1" applyBorder="1" applyAlignment="1">
      <alignment horizontal="center" vertical="center" wrapText="1"/>
    </xf>
    <xf numFmtId="174" fontId="65" fillId="10" borderId="5" xfId="1" applyNumberFormat="1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vertical="center" shrinkToFit="1"/>
    </xf>
    <xf numFmtId="49" fontId="63" fillId="10" borderId="2" xfId="0" applyNumberFormat="1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vertical="center" wrapText="1"/>
    </xf>
    <xf numFmtId="0" fontId="66" fillId="10" borderId="1" xfId="0" applyFont="1" applyFill="1" applyBorder="1" applyAlignment="1">
      <alignment horizontal="center" vertical="center" wrapText="1"/>
    </xf>
    <xf numFmtId="0" fontId="66" fillId="10" borderId="2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vertical="center"/>
    </xf>
    <xf numFmtId="49" fontId="67" fillId="10" borderId="1" xfId="0" applyNumberFormat="1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vertical="center" shrinkToFit="1"/>
    </xf>
    <xf numFmtId="2" fontId="66" fillId="10" borderId="1" xfId="1" applyNumberFormat="1" applyFont="1" applyFill="1" applyBorder="1" applyAlignment="1">
      <alignment horizontal="center" vertical="center"/>
    </xf>
    <xf numFmtId="0" fontId="32" fillId="19" borderId="1" xfId="0" applyFont="1" applyFill="1" applyBorder="1" applyAlignment="1">
      <alignment horizontal="left" vertical="center"/>
    </xf>
    <xf numFmtId="0" fontId="33" fillId="19" borderId="1" xfId="0" applyFont="1" applyFill="1" applyBorder="1" applyAlignment="1">
      <alignment horizontal="left" vertical="center"/>
    </xf>
    <xf numFmtId="185" fontId="48" fillId="0" borderId="0" xfId="1" applyNumberFormat="1" applyFont="1" applyAlignment="1">
      <alignment horizontal="right" vertical="center"/>
    </xf>
    <xf numFmtId="0" fontId="34" fillId="0" borderId="1" xfId="0" applyFont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right" vertical="center"/>
    </xf>
    <xf numFmtId="0" fontId="50" fillId="0" borderId="6" xfId="0" applyFont="1" applyFill="1" applyBorder="1" applyAlignment="1">
      <alignment horizontal="right" vertical="center"/>
    </xf>
    <xf numFmtId="0" fontId="50" fillId="0" borderId="7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85" fillId="0" borderId="29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31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2" fillId="0" borderId="28" xfId="0" applyFont="1" applyBorder="1" applyAlignment="1">
      <alignment horizontal="center" wrapText="1"/>
    </xf>
    <xf numFmtId="0" fontId="82" fillId="0" borderId="29" xfId="0" applyFont="1" applyBorder="1" applyAlignment="1">
      <alignment horizontal="center" wrapText="1"/>
    </xf>
    <xf numFmtId="0" fontId="82" fillId="0" borderId="30" xfId="0" applyFont="1" applyBorder="1" applyAlignment="1">
      <alignment horizontal="center" wrapText="1"/>
    </xf>
    <xf numFmtId="0" fontId="82" fillId="0" borderId="32" xfId="0" applyFont="1" applyBorder="1" applyAlignment="1">
      <alignment horizontal="center" wrapText="1"/>
    </xf>
    <xf numFmtId="0" fontId="82" fillId="0" borderId="28" xfId="0" applyFont="1" applyBorder="1" applyAlignment="1">
      <alignment horizontal="left"/>
    </xf>
    <xf numFmtId="0" fontId="82" fillId="0" borderId="28" xfId="0" applyFont="1" applyBorder="1" applyAlignment="1">
      <alignment horizontal="left" wrapText="1"/>
    </xf>
    <xf numFmtId="0" fontId="82" fillId="0" borderId="29" xfId="0" applyFont="1" applyBorder="1" applyAlignment="1">
      <alignment horizontal="left" wrapText="1"/>
    </xf>
    <xf numFmtId="0" fontId="82" fillId="0" borderId="33" xfId="0" applyFont="1" applyBorder="1" applyAlignment="1">
      <alignment horizontal="left" wrapText="1"/>
    </xf>
    <xf numFmtId="1" fontId="28" fillId="0" borderId="3" xfId="0" applyNumberFormat="1" applyFont="1" applyFill="1" applyBorder="1" applyAlignment="1">
      <alignment horizontal="center" vertical="center" wrapText="1"/>
    </xf>
    <xf numFmtId="1" fontId="28" fillId="0" borderId="5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center" vertical="center"/>
    </xf>
    <xf numFmtId="1" fontId="28" fillId="2" borderId="5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0" fontId="30" fillId="2" borderId="0" xfId="2" applyFont="1" applyFill="1" applyBorder="1" applyAlignment="1" applyProtection="1">
      <alignment horizontal="right"/>
    </xf>
    <xf numFmtId="0" fontId="7" fillId="0" borderId="0" xfId="2" applyFont="1" applyBorder="1" applyAlignment="1" applyProtection="1">
      <alignment horizontal="right"/>
    </xf>
    <xf numFmtId="0" fontId="0" fillId="0" borderId="0" xfId="0" applyBorder="1" applyAlignment="1">
      <alignment horizontal="left" wrapText="1"/>
    </xf>
    <xf numFmtId="0" fontId="14" fillId="0" borderId="0" xfId="0" applyFont="1" applyAlignment="1">
      <alignment horizontal="right"/>
    </xf>
    <xf numFmtId="0" fontId="82" fillId="0" borderId="29" xfId="0" applyFont="1" applyFill="1" applyBorder="1" applyAlignment="1">
      <alignment horizontal="left" wrapText="1"/>
    </xf>
    <xf numFmtId="0" fontId="82" fillId="0" borderId="33" xfId="0" applyFont="1" applyFill="1" applyBorder="1" applyAlignment="1">
      <alignment horizontal="left" wrapText="1"/>
    </xf>
    <xf numFmtId="1" fontId="82" fillId="0" borderId="38" xfId="0" applyNumberFormat="1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82" fillId="0" borderId="34" xfId="0" applyFont="1" applyBorder="1" applyAlignment="1">
      <alignment horizontal="left" wrapText="1"/>
    </xf>
    <xf numFmtId="0" fontId="82" fillId="0" borderId="30" xfId="0" applyFont="1" applyBorder="1" applyAlignment="1">
      <alignment horizontal="left" wrapText="1"/>
    </xf>
    <xf numFmtId="0" fontId="85" fillId="0" borderId="0" xfId="0" applyFont="1" applyBorder="1" applyAlignment="1">
      <alignment horizontal="center"/>
    </xf>
    <xf numFmtId="0" fontId="82" fillId="0" borderId="36" xfId="0" applyFont="1" applyBorder="1" applyAlignment="1">
      <alignment horizontal="center" wrapText="1"/>
    </xf>
    <xf numFmtId="0" fontId="82" fillId="0" borderId="37" xfId="0" applyFont="1" applyBorder="1" applyAlignment="1">
      <alignment horizontal="center" wrapText="1"/>
    </xf>
    <xf numFmtId="0" fontId="82" fillId="0" borderId="39" xfId="0" applyFont="1" applyBorder="1" applyAlignment="1">
      <alignment horizontal="center"/>
    </xf>
    <xf numFmtId="1" fontId="82" fillId="0" borderId="38" xfId="0" applyNumberFormat="1" applyFont="1" applyFill="1" applyBorder="1" applyAlignment="1">
      <alignment horizontal="center"/>
    </xf>
    <xf numFmtId="0" fontId="82" fillId="0" borderId="40" xfId="0" applyFont="1" applyFill="1" applyBorder="1" applyAlignment="1">
      <alignment horizontal="center"/>
    </xf>
    <xf numFmtId="0" fontId="8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7" fillId="18" borderId="14" xfId="6" applyFont="1" applyFill="1" applyBorder="1" applyAlignment="1">
      <alignment horizontal="center" vertical="center"/>
    </xf>
    <xf numFmtId="0" fontId="87" fillId="18" borderId="0" xfId="6" applyFont="1" applyFill="1" applyBorder="1" applyAlignment="1">
      <alignment horizontal="center" vertical="center"/>
    </xf>
    <xf numFmtId="1" fontId="32" fillId="9" borderId="14" xfId="2" applyNumberFormat="1" applyFont="1" applyFill="1" applyBorder="1" applyAlignment="1" applyProtection="1">
      <alignment horizontal="center" vertical="center"/>
    </xf>
    <xf numFmtId="1" fontId="32" fillId="9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7" fillId="2" borderId="3" xfId="6" applyFont="1" applyFill="1" applyBorder="1" applyAlignment="1">
      <alignment horizontal="center" vertical="center"/>
    </xf>
    <xf numFmtId="0" fontId="37" fillId="2" borderId="5" xfId="6" applyFont="1" applyFill="1" applyBorder="1" applyAlignment="1">
      <alignment horizontal="center" vertical="center"/>
    </xf>
    <xf numFmtId="0" fontId="41" fillId="4" borderId="3" xfId="6" applyFont="1" applyFill="1" applyBorder="1" applyAlignment="1">
      <alignment horizontal="center" vertical="center"/>
    </xf>
    <xf numFmtId="0" fontId="41" fillId="4" borderId="5" xfId="6" applyFont="1" applyFill="1" applyBorder="1" applyAlignment="1">
      <alignment horizontal="center" vertical="center"/>
    </xf>
    <xf numFmtId="0" fontId="37" fillId="2" borderId="4" xfId="6" applyFont="1" applyFill="1" applyBorder="1" applyAlignment="1">
      <alignment horizontal="center" vertical="center"/>
    </xf>
    <xf numFmtId="0" fontId="41" fillId="4" borderId="4" xfId="6" applyFont="1" applyFill="1" applyBorder="1" applyAlignment="1">
      <alignment horizontal="center" vertical="center"/>
    </xf>
    <xf numFmtId="0" fontId="41" fillId="4" borderId="3" xfId="6" applyFont="1" applyFill="1" applyBorder="1" applyAlignment="1">
      <alignment horizontal="center" vertical="center" wrapText="1"/>
    </xf>
    <xf numFmtId="0" fontId="41" fillId="4" borderId="5" xfId="6" applyFont="1" applyFill="1" applyBorder="1" applyAlignment="1">
      <alignment horizontal="center" vertical="center" wrapText="1"/>
    </xf>
    <xf numFmtId="0" fontId="41" fillId="0" borderId="4" xfId="6" applyFont="1" applyFill="1" applyBorder="1" applyAlignment="1">
      <alignment horizontal="center" vertical="center"/>
    </xf>
    <xf numFmtId="0" fontId="41" fillId="4" borderId="1" xfId="6" applyFont="1" applyFill="1" applyBorder="1" applyAlignment="1">
      <alignment horizontal="center" vertical="center"/>
    </xf>
    <xf numFmtId="0" fontId="32" fillId="9" borderId="14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9" fillId="3" borderId="6" xfId="2" applyFont="1" applyFill="1" applyBorder="1" applyAlignment="1" applyProtection="1">
      <alignment horizontal="left" vertical="center"/>
    </xf>
    <xf numFmtId="0" fontId="41" fillId="4" borderId="12" xfId="6" applyFont="1" applyFill="1" applyBorder="1" applyAlignment="1">
      <alignment horizontal="center" vertical="center"/>
    </xf>
    <xf numFmtId="0" fontId="41" fillId="4" borderId="10" xfId="6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62" fillId="0" borderId="15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5" xfId="1" applyNumberFormat="1" applyFont="1" applyBorder="1" applyAlignment="1">
      <alignment horizontal="center" vertical="center" wrapText="1"/>
    </xf>
    <xf numFmtId="0" fontId="62" fillId="0" borderId="4" xfId="1" applyNumberFormat="1" applyFont="1" applyBorder="1" applyAlignment="1">
      <alignment horizontal="center" vertical="center" wrapText="1"/>
    </xf>
    <xf numFmtId="0" fontId="62" fillId="0" borderId="19" xfId="1" applyNumberFormat="1" applyFont="1" applyBorder="1" applyAlignment="1">
      <alignment horizontal="center" vertical="center" wrapText="1"/>
    </xf>
    <xf numFmtId="0" fontId="62" fillId="2" borderId="16" xfId="0" applyFont="1" applyFill="1" applyBorder="1" applyAlignment="1">
      <alignment horizontal="center" vertical="center" wrapText="1"/>
    </xf>
    <xf numFmtId="0" fontId="62" fillId="2" borderId="15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3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6" fillId="0" borderId="1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75" fillId="0" borderId="6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8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53" fillId="0" borderId="1" xfId="0" applyFont="1" applyBorder="1" applyAlignment="1">
      <alignment horizontal="center" vertical="center" wrapText="1"/>
    </xf>
  </cellXfs>
  <cellStyles count="49">
    <cellStyle name="TableStyleLight1" xfId="2"/>
    <cellStyle name="Гиперссылка" xfId="8" builtinId="8"/>
    <cellStyle name="Гиперссылка 2" xfId="33"/>
    <cellStyle name="Обычный" xfId="0" builtinId="0"/>
    <cellStyle name="Обычный 10" xfId="45"/>
    <cellStyle name="Обычный 11" xfId="46"/>
    <cellStyle name="Обычный 12" xfId="47"/>
    <cellStyle name="Обычный 13" xfId="48"/>
    <cellStyle name="Обычный 2" xfId="6"/>
    <cellStyle name="Обычный 2 19" xfId="18"/>
    <cellStyle name="Обычный 2 2" xfId="12"/>
    <cellStyle name="Обычный 2 20" xfId="19"/>
    <cellStyle name="Обычный 2 22" xfId="20"/>
    <cellStyle name="Обычный 2 24" xfId="21"/>
    <cellStyle name="Обычный 2 3" xfId="25"/>
    <cellStyle name="Обычный 2 3 2" xfId="42"/>
    <cellStyle name="Обычный 2 4" xfId="17"/>
    <cellStyle name="Обычный 3" xfId="4"/>
    <cellStyle name="Обычный 3 2" xfId="11"/>
    <cellStyle name="Обычный 4" xfId="3"/>
    <cellStyle name="Обычный 5" xfId="9"/>
    <cellStyle name="Обычный 5 2" xfId="26"/>
    <cellStyle name="Обычный 5 3" xfId="16"/>
    <cellStyle name="Обычный 6" xfId="14"/>
    <cellStyle name="Обычный 6 2" xfId="24"/>
    <cellStyle name="Обычный 6 3" xfId="43"/>
    <cellStyle name="Обычный 7" xfId="30"/>
    <cellStyle name="Обычный 7 2" xfId="44"/>
    <cellStyle name="Обычный 8" xfId="29"/>
    <cellStyle name="Обычный 8 2" xfId="32"/>
    <cellStyle name="Обычный 8 2 2" xfId="35"/>
    <cellStyle name="Обычный 8 2 2 2" xfId="39"/>
    <cellStyle name="Обычный 8 2 3" xfId="37"/>
    <cellStyle name="Обычный 8 3" xfId="34"/>
    <cellStyle name="Обычный 8 3 2" xfId="38"/>
    <cellStyle name="Обычный 8 4" xfId="36"/>
    <cellStyle name="Обычный 8 5" xfId="40"/>
    <cellStyle name="Процентный" xfId="7" builtinId="5"/>
    <cellStyle name="Процентный 2" xfId="13"/>
    <cellStyle name="Процентный 2 2" xfId="28"/>
    <cellStyle name="Процентный 2 3" xfId="22"/>
    <cellStyle name="Финансовый" xfId="1" builtinId="3"/>
    <cellStyle name="Финансовый 2" xfId="5"/>
    <cellStyle name="Финансовый 2 2" xfId="15"/>
    <cellStyle name="Финансовый 2 3" xfId="41"/>
    <cellStyle name="Финансовый 3" xfId="10"/>
    <cellStyle name="Финансовый 3 2" xfId="27"/>
    <cellStyle name="Финансовый 3 3" xfId="23"/>
    <cellStyle name="Финансовый 4" xfId="31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9"/>
  <sheetViews>
    <sheetView zoomScale="90" zoomScaleNormal="90" zoomScaleSheetLayoutView="100" workbookViewId="0">
      <pane ySplit="2" topLeftCell="A3" activePane="bottomLeft" state="frozen"/>
      <selection pane="bottomLeft" activeCell="U7" sqref="U7"/>
    </sheetView>
  </sheetViews>
  <sheetFormatPr defaultRowHeight="15"/>
  <cols>
    <col min="1" max="1" width="18.7109375" customWidth="1"/>
    <col min="2" max="2" width="1.140625" customWidth="1"/>
    <col min="3" max="3" width="7.42578125" customWidth="1"/>
    <col min="4" max="4" width="1.42578125" customWidth="1"/>
    <col min="5" max="5" width="7.42578125" customWidth="1"/>
    <col min="6" max="6" width="1.140625" customWidth="1"/>
    <col min="7" max="7" width="7.42578125" customWidth="1"/>
    <col min="8" max="8" width="1.42578125" customWidth="1"/>
    <col min="9" max="9" width="8.28515625" customWidth="1"/>
    <col min="10" max="10" width="1.140625" customWidth="1"/>
    <col min="11" max="11" width="8.140625" customWidth="1"/>
    <col min="12" max="12" width="1.42578125" customWidth="1"/>
    <col min="13" max="13" width="5.7109375" hidden="1" customWidth="1"/>
    <col min="14" max="14" width="9.28515625" customWidth="1"/>
    <col min="15" max="15" width="8.140625" customWidth="1"/>
    <col min="16" max="16" width="8.5703125" customWidth="1"/>
    <col min="17" max="17" width="20.85546875" customWidth="1"/>
    <col min="18" max="18" width="7.85546875" customWidth="1"/>
    <col min="19" max="19" width="11.7109375" customWidth="1"/>
    <col min="20" max="20" width="11.42578125" customWidth="1"/>
    <col min="21" max="21" width="13.7109375" customWidth="1"/>
    <col min="22" max="22" width="18.28515625" customWidth="1"/>
    <col min="23" max="23" width="17.85546875" customWidth="1"/>
    <col min="24" max="24" width="9.85546875" customWidth="1"/>
  </cols>
  <sheetData>
    <row r="1" spans="1:23" ht="18.75">
      <c r="A1" s="601" t="s">
        <v>1421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</row>
    <row r="2" spans="1:23" ht="45" customHeight="1">
      <c r="A2" s="42" t="s">
        <v>50</v>
      </c>
      <c r="B2" s="617" t="s">
        <v>24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9"/>
      <c r="O2" s="28" t="s">
        <v>35</v>
      </c>
      <c r="P2" s="28" t="s">
        <v>11</v>
      </c>
      <c r="Q2" s="28" t="s">
        <v>25</v>
      </c>
      <c r="R2" s="28" t="s">
        <v>28</v>
      </c>
      <c r="S2" s="28" t="s">
        <v>26</v>
      </c>
      <c r="T2" s="28" t="s">
        <v>27</v>
      </c>
      <c r="U2" s="28" t="s">
        <v>29</v>
      </c>
      <c r="V2" s="167"/>
      <c r="W2" s="167"/>
    </row>
    <row r="3" spans="1:23">
      <c r="A3" s="602" t="s">
        <v>206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</row>
    <row r="4" spans="1:23">
      <c r="A4" s="29" t="s">
        <v>205</v>
      </c>
      <c r="B4" s="605" t="s">
        <v>58</v>
      </c>
      <c r="C4" s="605"/>
      <c r="D4" s="605"/>
      <c r="E4" s="605"/>
      <c r="F4" s="605"/>
      <c r="G4" s="605"/>
      <c r="H4" s="605"/>
      <c r="I4" s="605"/>
      <c r="J4" s="620" t="s">
        <v>227</v>
      </c>
      <c r="K4" s="620"/>
      <c r="L4" s="620"/>
      <c r="M4" s="620"/>
      <c r="N4" s="620"/>
      <c r="O4" s="31">
        <v>2014</v>
      </c>
      <c r="P4" s="41">
        <v>2024</v>
      </c>
      <c r="Q4" s="355">
        <v>3492579</v>
      </c>
      <c r="R4" s="30" t="s">
        <v>187</v>
      </c>
      <c r="S4" s="494">
        <v>15085</v>
      </c>
      <c r="T4" s="494">
        <v>15239</v>
      </c>
      <c r="U4" s="168">
        <f>(T4-S4)*100</f>
        <v>15400</v>
      </c>
      <c r="V4" s="2"/>
      <c r="W4" s="2"/>
    </row>
    <row r="5" spans="1:23">
      <c r="A5" s="163" t="s">
        <v>204</v>
      </c>
      <c r="B5" s="604" t="s">
        <v>57</v>
      </c>
      <c r="C5" s="604"/>
      <c r="D5" s="604"/>
      <c r="E5" s="604"/>
      <c r="F5" s="604"/>
      <c r="G5" s="604"/>
      <c r="H5" s="604"/>
      <c r="I5" s="604"/>
      <c r="J5" s="616" t="s">
        <v>227</v>
      </c>
      <c r="K5" s="616"/>
      <c r="L5" s="616"/>
      <c r="M5" s="616"/>
      <c r="N5" s="616"/>
      <c r="O5" s="165">
        <v>2014</v>
      </c>
      <c r="P5" s="166">
        <v>2024</v>
      </c>
      <c r="Q5" s="356">
        <v>3494906</v>
      </c>
      <c r="R5" s="164" t="s">
        <v>187</v>
      </c>
      <c r="S5" s="494">
        <v>11723</v>
      </c>
      <c r="T5" s="494">
        <v>11836</v>
      </c>
      <c r="U5" s="169">
        <f>(T5-S5)*100</f>
        <v>11300</v>
      </c>
      <c r="V5" s="2"/>
      <c r="W5" s="2"/>
    </row>
    <row r="6" spans="1:23">
      <c r="A6" s="163" t="s">
        <v>30</v>
      </c>
      <c r="B6" s="610" t="s">
        <v>60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2"/>
      <c r="O6" s="164"/>
      <c r="P6" s="164"/>
      <c r="Q6" s="354">
        <v>3494801</v>
      </c>
      <c r="R6" s="164" t="s">
        <v>188</v>
      </c>
      <c r="S6" s="495">
        <v>22680</v>
      </c>
      <c r="T6" s="495">
        <v>22990</v>
      </c>
      <c r="U6" s="170">
        <f>(T6-S6)*50</f>
        <v>15500</v>
      </c>
    </row>
    <row r="7" spans="1:23">
      <c r="A7" s="163" t="s">
        <v>30</v>
      </c>
      <c r="B7" s="610" t="s">
        <v>59</v>
      </c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2"/>
      <c r="O7" s="164"/>
      <c r="P7" s="164"/>
      <c r="Q7" s="354">
        <v>3494877</v>
      </c>
      <c r="R7" s="164" t="s">
        <v>188</v>
      </c>
      <c r="S7" s="571">
        <v>20687</v>
      </c>
      <c r="T7" s="229">
        <v>20966</v>
      </c>
      <c r="U7" s="170">
        <f>(T7-S7)*50</f>
        <v>13950</v>
      </c>
    </row>
    <row r="8" spans="1:23">
      <c r="A8" s="163" t="s">
        <v>30</v>
      </c>
      <c r="B8" s="610" t="s">
        <v>61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2"/>
      <c r="O8" s="164"/>
      <c r="P8" s="164"/>
      <c r="Q8" s="354">
        <v>3494485</v>
      </c>
      <c r="R8" s="164" t="s">
        <v>190</v>
      </c>
      <c r="S8" s="571">
        <v>18568</v>
      </c>
      <c r="T8" s="229">
        <v>18865</v>
      </c>
      <c r="U8" s="179">
        <f>(T8-S8)*15</f>
        <v>4455</v>
      </c>
    </row>
    <row r="9" spans="1:23">
      <c r="A9" s="163" t="s">
        <v>30</v>
      </c>
      <c r="B9" s="610" t="s">
        <v>193</v>
      </c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2"/>
      <c r="O9" s="282">
        <v>2014</v>
      </c>
      <c r="P9" s="166">
        <v>2024</v>
      </c>
      <c r="Q9" s="354">
        <v>3494509</v>
      </c>
      <c r="R9" s="280" t="s">
        <v>192</v>
      </c>
      <c r="S9" s="571">
        <v>12000</v>
      </c>
      <c r="T9" s="280">
        <v>12100</v>
      </c>
      <c r="U9" s="179">
        <f>(T9-S9)*30</f>
        <v>3000</v>
      </c>
      <c r="V9" s="2"/>
    </row>
    <row r="10" spans="1:23">
      <c r="A10" s="163" t="s">
        <v>30</v>
      </c>
      <c r="B10" s="621" t="s">
        <v>191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3"/>
      <c r="O10" s="280"/>
      <c r="P10" s="280"/>
      <c r="Q10" s="354">
        <v>3494409</v>
      </c>
      <c r="R10" s="280" t="s">
        <v>192</v>
      </c>
      <c r="S10" s="571">
        <v>39</v>
      </c>
      <c r="T10" s="280">
        <v>40</v>
      </c>
      <c r="U10" s="179">
        <f>(T10-S10)*30</f>
        <v>30</v>
      </c>
      <c r="V10" s="2"/>
    </row>
    <row r="11" spans="1:23">
      <c r="A11" s="163" t="s">
        <v>30</v>
      </c>
      <c r="B11" s="624" t="s">
        <v>289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6"/>
      <c r="O11" s="165"/>
      <c r="P11" s="166"/>
      <c r="Q11" s="281">
        <v>33949904</v>
      </c>
      <c r="R11" s="164">
        <v>1</v>
      </c>
      <c r="S11" s="571">
        <v>60039</v>
      </c>
      <c r="T11" s="229">
        <v>60873</v>
      </c>
      <c r="U11" s="281">
        <f>T11-S11</f>
        <v>834</v>
      </c>
      <c r="V11" s="2"/>
    </row>
    <row r="12" spans="1:23">
      <c r="A12" s="163" t="s">
        <v>30</v>
      </c>
      <c r="B12" s="627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9"/>
      <c r="O12" s="164"/>
      <c r="P12" s="164"/>
      <c r="Q12" s="281">
        <v>33949882</v>
      </c>
      <c r="R12" s="164">
        <v>1</v>
      </c>
      <c r="S12" s="571">
        <v>44355</v>
      </c>
      <c r="T12" s="229">
        <v>45271</v>
      </c>
      <c r="U12" s="281">
        <f>T12-S12</f>
        <v>916</v>
      </c>
    </row>
    <row r="13" spans="1:23">
      <c r="A13" s="607" t="s">
        <v>207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9"/>
    </row>
    <row r="14" spans="1:23" ht="13.5" customHeight="1">
      <c r="A14" s="163">
        <v>2</v>
      </c>
      <c r="B14" s="604" t="s">
        <v>58</v>
      </c>
      <c r="C14" s="604"/>
      <c r="D14" s="604"/>
      <c r="E14" s="604"/>
      <c r="F14" s="604"/>
      <c r="G14" s="604"/>
      <c r="H14" s="604"/>
      <c r="I14" s="604"/>
      <c r="J14" s="620" t="s">
        <v>227</v>
      </c>
      <c r="K14" s="620"/>
      <c r="L14" s="620"/>
      <c r="M14" s="620"/>
      <c r="N14" s="620"/>
      <c r="O14" s="165">
        <v>2014</v>
      </c>
      <c r="P14" s="166">
        <v>2024</v>
      </c>
      <c r="Q14" s="353">
        <v>3494834</v>
      </c>
      <c r="R14" s="164" t="s">
        <v>188</v>
      </c>
      <c r="S14" s="570">
        <v>42531</v>
      </c>
      <c r="T14" s="238">
        <v>43136</v>
      </c>
      <c r="U14" s="181">
        <f>(T14-S14)*50</f>
        <v>30250</v>
      </c>
      <c r="V14" s="291"/>
    </row>
    <row r="15" spans="1:23">
      <c r="A15" s="163" t="s">
        <v>30</v>
      </c>
      <c r="B15" s="606" t="s">
        <v>57</v>
      </c>
      <c r="C15" s="606"/>
      <c r="D15" s="606"/>
      <c r="E15" s="606"/>
      <c r="F15" s="606"/>
      <c r="G15" s="606"/>
      <c r="H15" s="606"/>
      <c r="I15" s="606"/>
      <c r="J15" s="616" t="s">
        <v>227</v>
      </c>
      <c r="K15" s="616"/>
      <c r="L15" s="616"/>
      <c r="M15" s="616"/>
      <c r="N15" s="616"/>
      <c r="O15" s="165">
        <v>2014</v>
      </c>
      <c r="P15" s="166">
        <v>2024</v>
      </c>
      <c r="Q15" s="353">
        <v>3494774</v>
      </c>
      <c r="R15" s="164" t="s">
        <v>188</v>
      </c>
      <c r="S15" s="567">
        <v>5279</v>
      </c>
      <c r="T15" s="567">
        <v>5279</v>
      </c>
      <c r="U15" s="181">
        <f>(T15-S15)*50</f>
        <v>0</v>
      </c>
      <c r="V15" s="291"/>
    </row>
    <row r="16" spans="1:23">
      <c r="A16" s="163" t="s">
        <v>30</v>
      </c>
      <c r="B16" s="610" t="s">
        <v>228</v>
      </c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2"/>
      <c r="O16" s="242">
        <v>2013</v>
      </c>
      <c r="P16" s="242">
        <v>2023</v>
      </c>
      <c r="Q16" s="357">
        <v>3494951</v>
      </c>
      <c r="R16" s="242" t="s">
        <v>192</v>
      </c>
      <c r="S16" s="571">
        <v>60678</v>
      </c>
      <c r="T16" s="242">
        <v>61451</v>
      </c>
      <c r="U16" s="179">
        <f>(T16-S16)*30</f>
        <v>23190</v>
      </c>
      <c r="V16" s="2"/>
    </row>
    <row r="17" spans="1:22">
      <c r="A17" s="163" t="s">
        <v>30</v>
      </c>
      <c r="B17" s="610" t="s">
        <v>228</v>
      </c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2"/>
      <c r="O17" s="164"/>
      <c r="P17" s="164"/>
      <c r="Q17" s="354">
        <v>3494363</v>
      </c>
      <c r="R17" s="164" t="s">
        <v>190</v>
      </c>
      <c r="S17" s="571">
        <v>11889</v>
      </c>
      <c r="T17" s="237">
        <v>12022</v>
      </c>
      <c r="U17" s="177">
        <f>(T17-S17)*15</f>
        <v>1995</v>
      </c>
      <c r="V17" s="2"/>
    </row>
    <row r="18" spans="1:22">
      <c r="A18" s="163" t="s">
        <v>30</v>
      </c>
      <c r="B18" s="610" t="s">
        <v>195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2"/>
      <c r="O18" s="164"/>
      <c r="P18" s="164"/>
      <c r="Q18" s="354">
        <v>3494853</v>
      </c>
      <c r="R18" s="164" t="s">
        <v>192</v>
      </c>
      <c r="S18" s="571">
        <v>6459</v>
      </c>
      <c r="T18" s="237">
        <v>6574</v>
      </c>
      <c r="U18" s="178">
        <f>(T18-S18)*30</f>
        <v>3450</v>
      </c>
      <c r="V18" s="2"/>
    </row>
    <row r="19" spans="1:22">
      <c r="A19" s="163" t="s">
        <v>30</v>
      </c>
      <c r="B19" s="610" t="s">
        <v>208</v>
      </c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2"/>
      <c r="O19" s="165">
        <v>2014</v>
      </c>
      <c r="P19" s="166">
        <v>2024</v>
      </c>
      <c r="Q19" s="354">
        <v>3494785</v>
      </c>
      <c r="R19" s="200" t="s">
        <v>192</v>
      </c>
      <c r="S19" s="571">
        <v>3452</v>
      </c>
      <c r="T19" s="237">
        <v>3500</v>
      </c>
      <c r="U19" s="178">
        <f>(T19-S19)*30</f>
        <v>1440</v>
      </c>
      <c r="V19" s="2"/>
    </row>
    <row r="20" spans="1:22">
      <c r="A20" s="163" t="s">
        <v>30</v>
      </c>
      <c r="B20" s="610" t="s">
        <v>194</v>
      </c>
      <c r="C20" s="611"/>
      <c r="D20" s="611"/>
      <c r="E20" s="611"/>
      <c r="F20" s="611"/>
      <c r="G20" s="611"/>
      <c r="H20" s="611"/>
      <c r="I20" s="611"/>
      <c r="J20" s="611"/>
      <c r="K20" s="611"/>
      <c r="L20" s="611"/>
      <c r="M20" s="611"/>
      <c r="N20" s="612"/>
      <c r="O20" s="164"/>
      <c r="P20" s="164"/>
      <c r="Q20" s="354">
        <v>3494756</v>
      </c>
      <c r="R20" s="164" t="s">
        <v>192</v>
      </c>
      <c r="S20" s="571">
        <v>38</v>
      </c>
      <c r="T20" s="237">
        <v>39</v>
      </c>
      <c r="U20" s="178">
        <f>(T20-S20)*30</f>
        <v>30</v>
      </c>
      <c r="V20" s="2"/>
    </row>
    <row r="21" spans="1:22" ht="15" customHeight="1">
      <c r="A21" s="613" t="s">
        <v>226</v>
      </c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5"/>
      <c r="U21" s="80">
        <f>'ЭЭ ОФИСЫ'!I23</f>
        <v>25639</v>
      </c>
    </row>
    <row r="22" spans="1:22" ht="18" customHeight="1">
      <c r="A22" s="259" t="s">
        <v>265</v>
      </c>
      <c r="B22" s="37"/>
      <c r="C22" s="260"/>
      <c r="E22" s="261"/>
      <c r="F22" s="183" t="s">
        <v>48</v>
      </c>
      <c r="G22" s="183" t="s">
        <v>1296</v>
      </c>
      <c r="H22" s="183"/>
      <c r="I22" s="183"/>
      <c r="J22" s="183"/>
      <c r="K22" s="183"/>
      <c r="L22" s="183"/>
      <c r="M22" s="183"/>
      <c r="N22" s="258"/>
      <c r="O22" s="258"/>
      <c r="P22" s="33"/>
      <c r="Q22" s="33"/>
      <c r="R22" s="33"/>
      <c r="S22" s="33"/>
      <c r="T22" s="33"/>
      <c r="U22" s="33"/>
    </row>
    <row r="23" spans="1:22" ht="16.899999999999999" customHeight="1">
      <c r="A23" s="32"/>
      <c r="B23" s="32"/>
      <c r="C23" s="180"/>
      <c r="D23" s="180"/>
      <c r="E23" s="180"/>
      <c r="F23" s="32"/>
      <c r="G23" s="32"/>
      <c r="H23" s="32"/>
      <c r="I23" s="33"/>
      <c r="J23" s="33"/>
      <c r="K23" s="33"/>
      <c r="L23" s="33"/>
      <c r="M23" s="33"/>
      <c r="N23" s="40"/>
      <c r="O23" s="33"/>
      <c r="P23" s="33"/>
      <c r="Q23" s="33"/>
      <c r="R23" s="33"/>
      <c r="S23" s="33"/>
      <c r="T23" s="33"/>
      <c r="U23" s="33"/>
    </row>
    <row r="24" spans="1:22" ht="15" customHeight="1">
      <c r="A24" s="214"/>
      <c r="B24" s="262"/>
      <c r="C24" s="213">
        <f>'Норматив ЭЭ'!G5</f>
        <v>11996.865999999996</v>
      </c>
      <c r="D24" s="262"/>
      <c r="E24" s="39" t="s">
        <v>1402</v>
      </c>
      <c r="F24" s="174"/>
      <c r="G24" s="175"/>
      <c r="H24" s="174"/>
      <c r="I24" s="176"/>
      <c r="K24" s="38"/>
      <c r="L24" s="2"/>
      <c r="M24" s="43" t="s">
        <v>32</v>
      </c>
      <c r="N24" s="188">
        <f>C24*5.05/12377.9</f>
        <v>4.894543767521145</v>
      </c>
      <c r="O24" s="44" t="s">
        <v>33</v>
      </c>
      <c r="P24" t="s">
        <v>221</v>
      </c>
      <c r="S24" s="2"/>
      <c r="U24" s="2"/>
    </row>
    <row r="25" spans="1:22" ht="13.5" customHeight="1">
      <c r="A25" s="173"/>
      <c r="B25" s="174"/>
      <c r="C25" s="214"/>
      <c r="D25" s="174"/>
      <c r="E25" s="213"/>
      <c r="F25" s="174"/>
      <c r="G25" s="39"/>
      <c r="H25" s="174"/>
      <c r="I25" s="175"/>
      <c r="J25" s="174"/>
      <c r="K25" s="176"/>
      <c r="M25" s="38"/>
      <c r="N25" s="2"/>
      <c r="O25" s="43"/>
      <c r="P25" s="188"/>
      <c r="Q25" s="44"/>
    </row>
    <row r="26" spans="1:22" ht="19.149999999999999" customHeight="1">
      <c r="A26" s="34" t="s">
        <v>31</v>
      </c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3"/>
    </row>
    <row r="27" spans="1:22" ht="17.45" customHeight="1">
      <c r="A27" s="34" t="s">
        <v>209</v>
      </c>
      <c r="B27" s="34"/>
      <c r="C27" s="34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Q27" s="35"/>
      <c r="R27" s="35"/>
      <c r="T27" s="35"/>
      <c r="U27" s="575"/>
    </row>
    <row r="28" spans="1:22" ht="15.75">
      <c r="A28" s="600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201"/>
      <c r="R28" s="201"/>
      <c r="S28" s="201"/>
      <c r="T28" s="201"/>
      <c r="U28" s="201"/>
    </row>
    <row r="29" spans="1:22">
      <c r="A29" s="171"/>
      <c r="I29" s="172"/>
      <c r="J29" s="172"/>
      <c r="K29" s="33"/>
      <c r="L29" s="33"/>
      <c r="M29" s="33"/>
      <c r="N29" s="182"/>
      <c r="O29" s="33"/>
      <c r="P29" s="36"/>
      <c r="Q29" s="36"/>
      <c r="R29" s="36"/>
      <c r="S29" s="36"/>
      <c r="T29" s="36"/>
      <c r="U29" s="36"/>
    </row>
  </sheetData>
  <mergeCells count="25">
    <mergeCell ref="J5:N5"/>
    <mergeCell ref="B2:N2"/>
    <mergeCell ref="B16:N16"/>
    <mergeCell ref="J4:N4"/>
    <mergeCell ref="J15:N15"/>
    <mergeCell ref="J14:N14"/>
    <mergeCell ref="B9:N9"/>
    <mergeCell ref="B10:N10"/>
    <mergeCell ref="B11:N12"/>
    <mergeCell ref="A28:P28"/>
    <mergeCell ref="A1:U1"/>
    <mergeCell ref="A3:U3"/>
    <mergeCell ref="B5:I5"/>
    <mergeCell ref="B4:I4"/>
    <mergeCell ref="B15:I15"/>
    <mergeCell ref="B14:I14"/>
    <mergeCell ref="A13:U13"/>
    <mergeCell ref="B8:N8"/>
    <mergeCell ref="B6:N6"/>
    <mergeCell ref="A21:T21"/>
    <mergeCell ref="B7:N7"/>
    <mergeCell ref="B20:N20"/>
    <mergeCell ref="B18:N18"/>
    <mergeCell ref="B17:N17"/>
    <mergeCell ref="B19:N19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workbookViewId="0">
      <pane ySplit="6" topLeftCell="A193" activePane="bottomLeft" state="frozen"/>
      <selection pane="bottomLeft" activeCell="D123" sqref="D123"/>
    </sheetView>
  </sheetViews>
  <sheetFormatPr defaultRowHeight="15"/>
  <cols>
    <col min="1" max="1" width="9.85546875" customWidth="1"/>
    <col min="2" max="2" width="45.7109375" customWidth="1"/>
    <col min="3" max="3" width="13" customWidth="1"/>
    <col min="4" max="4" width="14.7109375" customWidth="1"/>
    <col min="5" max="5" width="12.42578125" customWidth="1"/>
    <col min="6" max="6" width="13.28515625" customWidth="1"/>
    <col min="7" max="7" width="11.7109375" customWidth="1"/>
    <col min="8" max="8" width="13" customWidth="1"/>
    <col min="9" max="9" width="12.7109375" customWidth="1"/>
    <col min="10" max="10" width="15.85546875" customWidth="1"/>
    <col min="11" max="11" width="13.5703125" customWidth="1"/>
  </cols>
  <sheetData>
    <row r="1" spans="1:11" ht="15.75">
      <c r="A1" s="695"/>
      <c r="B1" s="695"/>
      <c r="C1" s="695"/>
      <c r="D1" s="695"/>
      <c r="E1" s="695"/>
      <c r="F1" s="695"/>
      <c r="G1" s="695"/>
      <c r="H1" s="695"/>
      <c r="I1" s="695"/>
      <c r="J1" s="695"/>
      <c r="K1" s="695"/>
    </row>
    <row r="2" spans="1:11" ht="15.75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ht="15.75" thickBot="1">
      <c r="A3" s="289"/>
      <c r="B3" s="289"/>
      <c r="C3" s="290"/>
      <c r="D3" s="289"/>
      <c r="E3" s="289"/>
      <c r="H3" s="291"/>
      <c r="I3" s="291"/>
      <c r="J3" s="291"/>
    </row>
    <row r="4" spans="1:11">
      <c r="A4" s="696" t="s">
        <v>310</v>
      </c>
      <c r="B4" s="696" t="s">
        <v>311</v>
      </c>
      <c r="C4" s="699" t="s">
        <v>312</v>
      </c>
      <c r="D4" s="696" t="s">
        <v>313</v>
      </c>
      <c r="E4" s="696" t="s">
        <v>11</v>
      </c>
      <c r="F4" s="702" t="s">
        <v>314</v>
      </c>
      <c r="G4" s="702"/>
      <c r="H4" s="703" t="s">
        <v>315</v>
      </c>
      <c r="I4" s="706" t="s">
        <v>419</v>
      </c>
      <c r="J4" s="709" t="s">
        <v>316</v>
      </c>
      <c r="K4" s="711" t="s">
        <v>317</v>
      </c>
    </row>
    <row r="5" spans="1:11">
      <c r="A5" s="697"/>
      <c r="B5" s="697"/>
      <c r="C5" s="700"/>
      <c r="D5" s="697"/>
      <c r="E5" s="697"/>
      <c r="F5" s="292"/>
      <c r="G5" s="292"/>
      <c r="H5" s="704"/>
      <c r="I5" s="707"/>
      <c r="J5" s="707"/>
      <c r="K5" s="712"/>
    </row>
    <row r="6" spans="1:11" ht="18" thickBot="1">
      <c r="A6" s="698"/>
      <c r="B6" s="698"/>
      <c r="C6" s="701"/>
      <c r="D6" s="698"/>
      <c r="E6" s="698"/>
      <c r="F6" s="293" t="s">
        <v>318</v>
      </c>
      <c r="G6" s="293" t="s">
        <v>319</v>
      </c>
      <c r="H6" s="705"/>
      <c r="I6" s="708"/>
      <c r="J6" s="710"/>
      <c r="K6" s="713"/>
    </row>
    <row r="7" spans="1:11" ht="15.75" thickBot="1">
      <c r="A7" s="496">
        <v>1</v>
      </c>
      <c r="B7" s="496">
        <v>2</v>
      </c>
      <c r="C7" s="295">
        <v>3</v>
      </c>
      <c r="D7" s="294">
        <v>4</v>
      </c>
      <c r="E7" s="294">
        <v>5</v>
      </c>
      <c r="F7" s="296">
        <v>6</v>
      </c>
      <c r="G7" s="297">
        <v>7</v>
      </c>
      <c r="H7" s="297">
        <v>8</v>
      </c>
      <c r="I7" s="298">
        <v>9</v>
      </c>
      <c r="J7" s="299">
        <v>10</v>
      </c>
      <c r="K7" s="300">
        <v>11</v>
      </c>
    </row>
    <row r="8" spans="1:11" ht="22.5" customHeight="1" thickBot="1">
      <c r="A8" s="486">
        <v>1</v>
      </c>
      <c r="B8" s="316" t="s">
        <v>330</v>
      </c>
      <c r="C8" s="81">
        <v>59.2</v>
      </c>
      <c r="D8" s="351">
        <v>51607873</v>
      </c>
      <c r="E8" s="530">
        <v>43989</v>
      </c>
      <c r="F8" s="561">
        <v>56.664000000000001</v>
      </c>
      <c r="G8" s="561">
        <v>56.664000000000001</v>
      </c>
      <c r="H8" s="529"/>
      <c r="I8" s="330">
        <f>C201*C8</f>
        <v>0.13107194043741277</v>
      </c>
      <c r="J8" s="332">
        <f>H8+I8</f>
        <v>0.13107194043741277</v>
      </c>
      <c r="K8" s="535"/>
    </row>
    <row r="9" spans="1:11" ht="27.75" customHeight="1" thickBot="1">
      <c r="A9" s="485">
        <v>2</v>
      </c>
      <c r="B9" s="316" t="s">
        <v>62</v>
      </c>
      <c r="C9" s="81">
        <v>42.5</v>
      </c>
      <c r="D9" s="301"/>
      <c r="E9" s="305"/>
      <c r="F9" s="302"/>
      <c r="G9" s="302"/>
      <c r="H9" s="529"/>
      <c r="I9" s="330">
        <f>C201*C9</f>
        <v>9.4097254536993954E-2</v>
      </c>
      <c r="J9" s="332">
        <f t="shared" ref="J9:J72" si="0">H9+I9</f>
        <v>9.4097254536993954E-2</v>
      </c>
      <c r="K9" s="535"/>
    </row>
    <row r="10" spans="1:11" ht="32.25" thickBot="1">
      <c r="A10" s="486">
        <v>3</v>
      </c>
      <c r="B10" s="317" t="s">
        <v>331</v>
      </c>
      <c r="C10" s="81">
        <v>42.5</v>
      </c>
      <c r="D10" s="301"/>
      <c r="E10" s="305"/>
      <c r="F10" s="302"/>
      <c r="G10" s="302"/>
      <c r="H10" s="529"/>
      <c r="I10" s="330">
        <f>C201*C10</f>
        <v>9.4097254536993954E-2</v>
      </c>
      <c r="J10" s="332">
        <f t="shared" si="0"/>
        <v>9.4097254536993954E-2</v>
      </c>
      <c r="K10" s="535"/>
    </row>
    <row r="11" spans="1:11" ht="37.15" customHeight="1" thickBot="1">
      <c r="A11" s="486">
        <v>4</v>
      </c>
      <c r="B11" s="317" t="s">
        <v>332</v>
      </c>
      <c r="C11" s="81">
        <v>41.8</v>
      </c>
      <c r="D11" s="301"/>
      <c r="E11" s="305"/>
      <c r="F11" s="302"/>
      <c r="G11" s="302"/>
      <c r="H11" s="529"/>
      <c r="I11" s="330">
        <f>C201*C11</f>
        <v>9.2547417403443466E-2</v>
      </c>
      <c r="J11" s="332">
        <f t="shared" si="0"/>
        <v>9.2547417403443466E-2</v>
      </c>
      <c r="K11" s="535"/>
    </row>
    <row r="12" spans="1:11" ht="26.25" customHeight="1" thickBot="1">
      <c r="A12" s="486">
        <v>5</v>
      </c>
      <c r="B12" s="318" t="s">
        <v>63</v>
      </c>
      <c r="C12" s="81">
        <v>42.1</v>
      </c>
      <c r="D12" s="303"/>
      <c r="E12" s="306"/>
      <c r="F12" s="302"/>
      <c r="G12" s="302"/>
      <c r="H12" s="529"/>
      <c r="I12" s="330">
        <f>C201*C12</f>
        <v>9.3211633317822257E-2</v>
      </c>
      <c r="J12" s="332">
        <f t="shared" si="0"/>
        <v>9.3211633317822257E-2</v>
      </c>
      <c r="K12" s="535"/>
    </row>
    <row r="13" spans="1:11" ht="31.5">
      <c r="A13" s="486">
        <v>6</v>
      </c>
      <c r="B13" s="319" t="s">
        <v>64</v>
      </c>
      <c r="C13" s="81">
        <v>42.2</v>
      </c>
      <c r="D13" s="301"/>
      <c r="E13" s="305"/>
      <c r="F13" s="307">
        <v>10325</v>
      </c>
      <c r="G13" s="307">
        <v>10325</v>
      </c>
      <c r="H13" s="576"/>
      <c r="I13" s="330">
        <f>C201*C13</f>
        <v>9.3433038622615178E-2</v>
      </c>
      <c r="J13" s="332">
        <f>H13+I13</f>
        <v>9.3433038622615178E-2</v>
      </c>
      <c r="K13" s="563"/>
    </row>
    <row r="14" spans="1:11" ht="20.45" customHeight="1">
      <c r="A14" s="596">
        <v>7</v>
      </c>
      <c r="B14" s="316" t="s">
        <v>217</v>
      </c>
      <c r="C14" s="81">
        <v>42.7</v>
      </c>
      <c r="D14" s="301" t="s">
        <v>1372</v>
      </c>
      <c r="E14" s="305" t="s">
        <v>1370</v>
      </c>
      <c r="F14" s="554">
        <v>1.5</v>
      </c>
      <c r="G14" s="554">
        <v>1.5</v>
      </c>
      <c r="H14" s="577">
        <f>G14-F14</f>
        <v>0</v>
      </c>
      <c r="I14" s="330">
        <f>C201*C14</f>
        <v>9.4540065146579824E-2</v>
      </c>
      <c r="J14" s="332">
        <f t="shared" si="0"/>
        <v>9.4540065146579824E-2</v>
      </c>
      <c r="K14" s="535"/>
    </row>
    <row r="15" spans="1:11" ht="20.45" customHeight="1">
      <c r="A15" s="486">
        <v>8</v>
      </c>
      <c r="B15" s="316" t="s">
        <v>333</v>
      </c>
      <c r="C15" s="81">
        <v>42.9</v>
      </c>
      <c r="D15" s="303"/>
      <c r="E15" s="306"/>
      <c r="F15" s="302"/>
      <c r="G15" s="302"/>
      <c r="H15" s="302"/>
      <c r="I15" s="330">
        <f>C201*C15</f>
        <v>9.4982875756165666E-2</v>
      </c>
      <c r="J15" s="332">
        <f t="shared" si="0"/>
        <v>9.4982875756165666E-2</v>
      </c>
      <c r="K15" s="535"/>
    </row>
    <row r="16" spans="1:11" ht="23.25" customHeight="1">
      <c r="A16" s="486">
        <v>9</v>
      </c>
      <c r="B16" s="316" t="s">
        <v>334</v>
      </c>
      <c r="C16" s="81">
        <v>80.3</v>
      </c>
      <c r="D16" s="301"/>
      <c r="E16" s="305"/>
      <c r="F16" s="307"/>
      <c r="G16" s="307"/>
      <c r="H16" s="302"/>
      <c r="I16" s="330">
        <f>C201*C16</f>
        <v>0.17778845974872035</v>
      </c>
      <c r="J16" s="332">
        <f t="shared" si="0"/>
        <v>0.17778845974872035</v>
      </c>
      <c r="K16" s="535"/>
    </row>
    <row r="17" spans="1:11" ht="31.5">
      <c r="A17" s="486">
        <v>10</v>
      </c>
      <c r="B17" s="320" t="s">
        <v>65</v>
      </c>
      <c r="C17" s="81">
        <v>61.1</v>
      </c>
      <c r="D17" s="303"/>
      <c r="E17" s="306"/>
      <c r="F17" s="308"/>
      <c r="G17" s="308"/>
      <c r="H17" s="302"/>
      <c r="I17" s="330">
        <f>C201*C17</f>
        <v>0.13527864122847838</v>
      </c>
      <c r="J17" s="332">
        <f t="shared" si="0"/>
        <v>0.13527864122847838</v>
      </c>
      <c r="K17" s="535"/>
    </row>
    <row r="18" spans="1:11" ht="23.25" customHeight="1">
      <c r="A18" s="533">
        <v>11</v>
      </c>
      <c r="B18" s="583" t="s">
        <v>66</v>
      </c>
      <c r="C18" s="534">
        <v>42.9</v>
      </c>
      <c r="D18" s="584" t="s">
        <v>1336</v>
      </c>
      <c r="E18" s="588" t="s">
        <v>1331</v>
      </c>
      <c r="F18" s="540">
        <v>2.62</v>
      </c>
      <c r="G18" s="540">
        <v>2.67</v>
      </c>
      <c r="H18" s="540">
        <f>G18-F18</f>
        <v>4.9999999999999822E-2</v>
      </c>
      <c r="I18" s="585"/>
      <c r="J18" s="586">
        <f t="shared" si="0"/>
        <v>4.9999999999999822E-2</v>
      </c>
      <c r="K18" s="535"/>
    </row>
    <row r="19" spans="1:11" ht="20.25" customHeight="1">
      <c r="A19" s="486">
        <v>12</v>
      </c>
      <c r="B19" s="318" t="s">
        <v>275</v>
      </c>
      <c r="C19" s="81">
        <v>43.6</v>
      </c>
      <c r="D19" s="301"/>
      <c r="E19" s="305"/>
      <c r="F19" s="302"/>
      <c r="G19" s="302"/>
      <c r="H19" s="302"/>
      <c r="I19" s="330">
        <f>C201*C19</f>
        <v>9.6532712889716155E-2</v>
      </c>
      <c r="J19" s="332">
        <f t="shared" si="0"/>
        <v>9.6532712889716155E-2</v>
      </c>
      <c r="K19" s="535"/>
    </row>
    <row r="20" spans="1:11" ht="34.5" customHeight="1">
      <c r="A20" s="596">
        <v>13</v>
      </c>
      <c r="B20" s="319" t="s">
        <v>335</v>
      </c>
      <c r="C20" s="81">
        <v>41.9</v>
      </c>
      <c r="D20" s="301" t="s">
        <v>476</v>
      </c>
      <c r="E20" s="305" t="s">
        <v>477</v>
      </c>
      <c r="F20" s="302">
        <v>9.3119999999999994</v>
      </c>
      <c r="G20" s="302">
        <v>9.3119999999999994</v>
      </c>
      <c r="H20" s="578">
        <f>G20-F20</f>
        <v>0</v>
      </c>
      <c r="I20" s="330">
        <f>C201*C20</f>
        <v>9.2768822708236387E-2</v>
      </c>
      <c r="J20" s="332">
        <f t="shared" si="0"/>
        <v>9.2768822708236387E-2</v>
      </c>
      <c r="K20" s="535"/>
    </row>
    <row r="21" spans="1:11" s="291" customFormat="1" ht="24.75" customHeight="1">
      <c r="A21" s="533">
        <v>14</v>
      </c>
      <c r="B21" s="587" t="s">
        <v>67</v>
      </c>
      <c r="C21" s="534">
        <v>42</v>
      </c>
      <c r="D21" s="584" t="s">
        <v>478</v>
      </c>
      <c r="E21" s="588" t="s">
        <v>1335</v>
      </c>
      <c r="F21" s="591">
        <v>8.8000000000000007</v>
      </c>
      <c r="G21" s="591">
        <v>8.8010000000000002</v>
      </c>
      <c r="H21" s="540">
        <f>G21-F21</f>
        <v>9.9999999999944578E-4</v>
      </c>
      <c r="I21" s="585"/>
      <c r="J21" s="586">
        <f t="shared" si="0"/>
        <v>9.9999999999944578E-4</v>
      </c>
      <c r="K21" s="535"/>
    </row>
    <row r="22" spans="1:11" ht="31.5">
      <c r="A22" s="597">
        <v>15</v>
      </c>
      <c r="B22" s="320" t="s">
        <v>336</v>
      </c>
      <c r="C22" s="81">
        <v>42.2</v>
      </c>
      <c r="D22" s="301" t="s">
        <v>1393</v>
      </c>
      <c r="E22" s="305" t="s">
        <v>1377</v>
      </c>
      <c r="F22" s="302">
        <v>1.0009999999999999</v>
      </c>
      <c r="G22" s="302">
        <v>1.0009999999999999</v>
      </c>
      <c r="H22" s="302">
        <f>G22-F22</f>
        <v>0</v>
      </c>
      <c r="I22" s="330">
        <f>C22*C201</f>
        <v>9.3433038622615178E-2</v>
      </c>
      <c r="J22" s="332">
        <f t="shared" si="0"/>
        <v>9.3433038622615178E-2</v>
      </c>
      <c r="K22" s="563"/>
    </row>
    <row r="23" spans="1:11" ht="47.25">
      <c r="A23" s="486">
        <v>16</v>
      </c>
      <c r="B23" s="319" t="s">
        <v>337</v>
      </c>
      <c r="C23" s="81">
        <v>43.8</v>
      </c>
      <c r="D23" s="301"/>
      <c r="E23" s="301"/>
      <c r="F23" s="309"/>
      <c r="G23" s="309"/>
      <c r="H23" s="309"/>
      <c r="I23" s="330">
        <f>C23*C201</f>
        <v>9.6975523499301997E-2</v>
      </c>
      <c r="J23" s="332">
        <f t="shared" si="0"/>
        <v>9.6975523499301997E-2</v>
      </c>
      <c r="K23" s="535"/>
    </row>
    <row r="24" spans="1:11" ht="15.75">
      <c r="A24" s="486">
        <v>17</v>
      </c>
      <c r="B24" s="319" t="s">
        <v>69</v>
      </c>
      <c r="C24" s="81">
        <v>42.9</v>
      </c>
      <c r="D24" s="301"/>
      <c r="E24" s="301"/>
      <c r="F24" s="340"/>
      <c r="G24" s="340"/>
      <c r="H24" s="337"/>
      <c r="I24" s="330">
        <f>C24*C201</f>
        <v>9.4982875756165666E-2</v>
      </c>
      <c r="J24" s="332">
        <f t="shared" si="0"/>
        <v>9.4982875756165666E-2</v>
      </c>
      <c r="K24" s="535"/>
    </row>
    <row r="25" spans="1:11" ht="31.5">
      <c r="A25" s="486">
        <v>18</v>
      </c>
      <c r="B25" s="317" t="s">
        <v>338</v>
      </c>
      <c r="C25" s="81">
        <v>80.099999999999994</v>
      </c>
      <c r="D25" s="301"/>
      <c r="E25" s="301"/>
      <c r="F25" s="309"/>
      <c r="G25" s="309"/>
      <c r="H25" s="309"/>
      <c r="I25" s="330">
        <f>C25*C201</f>
        <v>0.17734564913913448</v>
      </c>
      <c r="J25" s="332">
        <f t="shared" si="0"/>
        <v>0.17734564913913448</v>
      </c>
      <c r="K25" s="535"/>
    </row>
    <row r="26" spans="1:11" ht="15.75">
      <c r="A26" s="486">
        <v>19</v>
      </c>
      <c r="B26" s="318" t="s">
        <v>70</v>
      </c>
      <c r="C26" s="81">
        <v>61</v>
      </c>
      <c r="D26" s="312"/>
      <c r="E26" s="313"/>
      <c r="F26" s="308"/>
      <c r="G26" s="308"/>
      <c r="H26" s="302"/>
      <c r="I26" s="330">
        <f>C26*C201</f>
        <v>0.13505723592368546</v>
      </c>
      <c r="J26" s="332">
        <f t="shared" si="0"/>
        <v>0.13505723592368546</v>
      </c>
      <c r="K26" s="535"/>
    </row>
    <row r="27" spans="1:11" ht="31.5">
      <c r="A27" s="487">
        <v>20</v>
      </c>
      <c r="B27" s="321" t="s">
        <v>339</v>
      </c>
      <c r="C27" s="81">
        <v>66</v>
      </c>
      <c r="D27" s="301"/>
      <c r="E27" s="305"/>
      <c r="F27" s="302">
        <v>7536</v>
      </c>
      <c r="G27" s="302">
        <v>7536</v>
      </c>
      <c r="H27" s="302">
        <f>G27-F27</f>
        <v>0</v>
      </c>
      <c r="I27" s="330">
        <f>C27*C201</f>
        <v>0.14612750116333179</v>
      </c>
      <c r="J27" s="332">
        <f t="shared" si="0"/>
        <v>0.14612750116333179</v>
      </c>
      <c r="K27" s="535"/>
    </row>
    <row r="28" spans="1:11" ht="15.75">
      <c r="A28" s="486">
        <v>21</v>
      </c>
      <c r="B28" s="318" t="s">
        <v>72</v>
      </c>
      <c r="C28" s="81">
        <v>62.6</v>
      </c>
      <c r="D28" s="301"/>
      <c r="E28" s="305"/>
      <c r="F28" s="302"/>
      <c r="G28" s="302"/>
      <c r="H28" s="302"/>
      <c r="I28" s="330">
        <f>C28*C201</f>
        <v>0.13859972080037228</v>
      </c>
      <c r="J28" s="332">
        <f t="shared" si="0"/>
        <v>0.13859972080037228</v>
      </c>
      <c r="K28" s="535"/>
    </row>
    <row r="29" spans="1:11" ht="15.75">
      <c r="A29" s="486">
        <v>22</v>
      </c>
      <c r="B29" s="319" t="s">
        <v>340</v>
      </c>
      <c r="C29" s="81">
        <v>42.1</v>
      </c>
      <c r="D29" s="301"/>
      <c r="E29" s="305"/>
      <c r="F29" s="302"/>
      <c r="G29" s="302"/>
      <c r="H29" s="302"/>
      <c r="I29" s="330">
        <f>C29*C201</f>
        <v>9.3211633317822257E-2</v>
      </c>
      <c r="J29" s="332">
        <f t="shared" si="0"/>
        <v>9.3211633317822257E-2</v>
      </c>
      <c r="K29" s="535"/>
    </row>
    <row r="30" spans="1:11" ht="31.5">
      <c r="A30" s="533">
        <v>23</v>
      </c>
      <c r="B30" s="583" t="s">
        <v>341</v>
      </c>
      <c r="C30" s="534">
        <v>62.6</v>
      </c>
      <c r="D30" s="584" t="s">
        <v>1380</v>
      </c>
      <c r="E30" s="588" t="s">
        <v>1377</v>
      </c>
      <c r="F30" s="540">
        <v>4.6100000000000003</v>
      </c>
      <c r="G30" s="540">
        <v>4.6100000000000003</v>
      </c>
      <c r="H30" s="540">
        <f>G30-F30</f>
        <v>0</v>
      </c>
      <c r="I30" s="330">
        <f>C30*C201</f>
        <v>0.13859972080037228</v>
      </c>
      <c r="J30" s="586">
        <f t="shared" si="0"/>
        <v>0.13859972080037228</v>
      </c>
      <c r="K30" s="563"/>
    </row>
    <row r="31" spans="1:11" ht="15.75">
      <c r="A31" s="486">
        <v>24</v>
      </c>
      <c r="B31" s="318" t="s">
        <v>73</v>
      </c>
      <c r="C31" s="81">
        <v>65.8</v>
      </c>
      <c r="D31" s="301"/>
      <c r="E31" s="301"/>
      <c r="F31" s="309"/>
      <c r="G31" s="309"/>
      <c r="H31" s="309"/>
      <c r="I31" s="330">
        <f>C31*C201</f>
        <v>0.14568469055374594</v>
      </c>
      <c r="J31" s="332">
        <f t="shared" si="0"/>
        <v>0.14568469055374594</v>
      </c>
      <c r="K31" s="535"/>
    </row>
    <row r="32" spans="1:11" ht="54" customHeight="1">
      <c r="A32" s="533">
        <v>25</v>
      </c>
      <c r="B32" s="583" t="s">
        <v>74</v>
      </c>
      <c r="C32" s="534">
        <v>81</v>
      </c>
      <c r="D32" s="584" t="s">
        <v>1358</v>
      </c>
      <c r="E32" s="584" t="s">
        <v>1331</v>
      </c>
      <c r="F32" s="545">
        <v>6.8</v>
      </c>
      <c r="G32" s="545">
        <v>6.9</v>
      </c>
      <c r="H32" s="550">
        <f>(G32-F32)</f>
        <v>0.10000000000000053</v>
      </c>
      <c r="I32" s="585"/>
      <c r="J32" s="586">
        <f t="shared" si="0"/>
        <v>0.10000000000000053</v>
      </c>
      <c r="K32" s="535"/>
    </row>
    <row r="33" spans="1:11" ht="31.5">
      <c r="A33" s="486">
        <v>26</v>
      </c>
      <c r="B33" s="319" t="s">
        <v>75</v>
      </c>
      <c r="C33" s="81">
        <v>61</v>
      </c>
      <c r="D33" s="301"/>
      <c r="E33" s="305"/>
      <c r="F33" s="302"/>
      <c r="G33" s="302"/>
      <c r="H33" s="302"/>
      <c r="I33" s="330">
        <f>C33*C201</f>
        <v>0.13505723592368546</v>
      </c>
      <c r="J33" s="332">
        <f t="shared" si="0"/>
        <v>0.13505723592368546</v>
      </c>
      <c r="K33" s="535"/>
    </row>
    <row r="34" spans="1:11" ht="15.75">
      <c r="A34" s="486">
        <v>27</v>
      </c>
      <c r="B34" s="319" t="s">
        <v>76</v>
      </c>
      <c r="C34" s="81">
        <v>65.8</v>
      </c>
      <c r="D34" s="301"/>
      <c r="E34" s="305"/>
      <c r="F34" s="302"/>
      <c r="G34" s="302"/>
      <c r="H34" s="302"/>
      <c r="I34" s="330">
        <f>C34*C201</f>
        <v>0.14568469055374594</v>
      </c>
      <c r="J34" s="332">
        <f t="shared" si="0"/>
        <v>0.14568469055374594</v>
      </c>
      <c r="K34" s="535"/>
    </row>
    <row r="35" spans="1:11" ht="31.5">
      <c r="A35" s="596">
        <v>28</v>
      </c>
      <c r="B35" s="319" t="s">
        <v>77</v>
      </c>
      <c r="C35" s="81">
        <v>62.7</v>
      </c>
      <c r="D35" s="303" t="s">
        <v>1348</v>
      </c>
      <c r="E35" s="306" t="s">
        <v>1331</v>
      </c>
      <c r="F35" s="308">
        <v>2.827</v>
      </c>
      <c r="G35" s="308">
        <v>2.827</v>
      </c>
      <c r="H35" s="302">
        <f>G35-F35</f>
        <v>0</v>
      </c>
      <c r="I35" s="330">
        <f>C35*C201</f>
        <v>0.1388211261051652</v>
      </c>
      <c r="J35" s="332">
        <f t="shared" si="0"/>
        <v>0.1388211261051652</v>
      </c>
      <c r="K35" s="535"/>
    </row>
    <row r="36" spans="1:11" ht="21.75" customHeight="1">
      <c r="A36" s="486">
        <v>29</v>
      </c>
      <c r="B36" s="318" t="s">
        <v>342</v>
      </c>
      <c r="C36" s="81">
        <v>42.2</v>
      </c>
      <c r="D36" s="301"/>
      <c r="E36" s="305"/>
      <c r="F36" s="302"/>
      <c r="G36" s="302"/>
      <c r="H36" s="302"/>
      <c r="I36" s="330">
        <f>C36*C201</f>
        <v>9.3433038622615178E-2</v>
      </c>
      <c r="J36" s="332">
        <f t="shared" si="0"/>
        <v>9.3433038622615178E-2</v>
      </c>
      <c r="K36" s="535"/>
    </row>
    <row r="37" spans="1:11" ht="21.75" customHeight="1">
      <c r="A37" s="533">
        <v>30</v>
      </c>
      <c r="B37" s="592" t="s">
        <v>219</v>
      </c>
      <c r="C37" s="534">
        <v>62.8</v>
      </c>
      <c r="D37" s="584" t="s">
        <v>1381</v>
      </c>
      <c r="E37" s="588" t="s">
        <v>1377</v>
      </c>
      <c r="F37" s="540">
        <v>1.2529999999999999</v>
      </c>
      <c r="G37" s="540">
        <v>1.2529999999999999</v>
      </c>
      <c r="H37" s="541">
        <f>G37-F37</f>
        <v>0</v>
      </c>
      <c r="I37" s="330">
        <f>C37*C201</f>
        <v>0.13904253140995812</v>
      </c>
      <c r="J37" s="586">
        <f t="shared" si="0"/>
        <v>0.13904253140995812</v>
      </c>
      <c r="K37" s="535"/>
    </row>
    <row r="38" spans="1:11" ht="45" customHeight="1">
      <c r="A38" s="596">
        <v>31</v>
      </c>
      <c r="B38" s="319" t="s">
        <v>79</v>
      </c>
      <c r="C38" s="81">
        <v>65.5</v>
      </c>
      <c r="D38" s="301" t="s">
        <v>1345</v>
      </c>
      <c r="E38" s="305" t="s">
        <v>1346</v>
      </c>
      <c r="F38" s="302">
        <v>2.7530000000000001</v>
      </c>
      <c r="G38" s="302">
        <v>2.7530000000000001</v>
      </c>
      <c r="H38" s="579">
        <f>(G38-F38)</f>
        <v>0</v>
      </c>
      <c r="I38" s="330">
        <f>C38*C201</f>
        <v>0.14502047463936715</v>
      </c>
      <c r="J38" s="332">
        <f t="shared" si="0"/>
        <v>0.14502047463936715</v>
      </c>
      <c r="K38" s="535"/>
    </row>
    <row r="39" spans="1:11" ht="31.5">
      <c r="A39" s="533">
        <v>32</v>
      </c>
      <c r="B39" s="583" t="s">
        <v>80</v>
      </c>
      <c r="C39" s="534">
        <v>80.599999999999994</v>
      </c>
      <c r="D39" s="584" t="s">
        <v>1343</v>
      </c>
      <c r="E39" s="584" t="s">
        <v>1344</v>
      </c>
      <c r="F39" s="545">
        <v>5.4470000000000001</v>
      </c>
      <c r="G39" s="545">
        <v>5.4720000000000004</v>
      </c>
      <c r="H39" s="542">
        <f>(G39-F39)</f>
        <v>2.5000000000000355E-2</v>
      </c>
      <c r="I39" s="585"/>
      <c r="J39" s="586">
        <f t="shared" si="0"/>
        <v>2.5000000000000355E-2</v>
      </c>
      <c r="K39" s="535"/>
    </row>
    <row r="40" spans="1:11" ht="15.75">
      <c r="A40" s="596">
        <v>33</v>
      </c>
      <c r="B40" s="319" t="s">
        <v>343</v>
      </c>
      <c r="C40" s="81">
        <v>61</v>
      </c>
      <c r="D40" s="301" t="s">
        <v>1390</v>
      </c>
      <c r="E40" s="301" t="s">
        <v>1377</v>
      </c>
      <c r="F40" s="339">
        <v>1.1000000000000001</v>
      </c>
      <c r="G40" s="339">
        <v>1.1000000000000001</v>
      </c>
      <c r="H40" s="580">
        <f>G40-F40</f>
        <v>0</v>
      </c>
      <c r="I40" s="330">
        <f>C40*C201</f>
        <v>0.13505723592368546</v>
      </c>
      <c r="J40" s="332">
        <f t="shared" si="0"/>
        <v>0.13505723592368546</v>
      </c>
      <c r="K40" s="535"/>
    </row>
    <row r="41" spans="1:11" ht="19.5" customHeight="1">
      <c r="A41" s="533">
        <v>34</v>
      </c>
      <c r="B41" s="583" t="s">
        <v>82</v>
      </c>
      <c r="C41" s="534">
        <v>65.599999999999994</v>
      </c>
      <c r="D41" s="584" t="s">
        <v>1410</v>
      </c>
      <c r="E41" s="588" t="s">
        <v>1408</v>
      </c>
      <c r="F41" s="545">
        <v>1.577</v>
      </c>
      <c r="G41" s="545">
        <v>1.577</v>
      </c>
      <c r="H41" s="545">
        <f t="shared" ref="H41:H48" si="1">G41-F41</f>
        <v>0</v>
      </c>
      <c r="I41" s="330">
        <f>C41*C201</f>
        <v>0.14524187994416007</v>
      </c>
      <c r="J41" s="586">
        <f t="shared" si="0"/>
        <v>0.14524187994416007</v>
      </c>
      <c r="K41" s="535"/>
    </row>
    <row r="42" spans="1:11" ht="31.5">
      <c r="A42" s="533">
        <v>35</v>
      </c>
      <c r="B42" s="589" t="s">
        <v>344</v>
      </c>
      <c r="C42" s="534">
        <v>62.7</v>
      </c>
      <c r="D42" s="584" t="s">
        <v>1391</v>
      </c>
      <c r="E42" s="584" t="s">
        <v>1377</v>
      </c>
      <c r="F42" s="545">
        <v>4</v>
      </c>
      <c r="G42" s="545">
        <v>4.29</v>
      </c>
      <c r="H42" s="545">
        <f t="shared" si="1"/>
        <v>0.29000000000000004</v>
      </c>
      <c r="I42" s="585"/>
      <c r="J42" s="586">
        <f t="shared" si="0"/>
        <v>0.29000000000000004</v>
      </c>
      <c r="K42" s="535"/>
    </row>
    <row r="43" spans="1:11" ht="47.25">
      <c r="A43" s="533">
        <v>36</v>
      </c>
      <c r="B43" s="583" t="s">
        <v>83</v>
      </c>
      <c r="C43" s="534">
        <v>42</v>
      </c>
      <c r="D43" s="584" t="s">
        <v>1330</v>
      </c>
      <c r="E43" s="584" t="s">
        <v>1331</v>
      </c>
      <c r="F43" s="545">
        <v>7.6999999999999999E-2</v>
      </c>
      <c r="G43" s="545">
        <v>7.6999999999999999E-2</v>
      </c>
      <c r="H43" s="543">
        <f t="shared" si="1"/>
        <v>0</v>
      </c>
      <c r="I43" s="330">
        <f>C43*C201</f>
        <v>9.2990228013029322E-2</v>
      </c>
      <c r="J43" s="586">
        <f t="shared" si="0"/>
        <v>9.2990228013029322E-2</v>
      </c>
      <c r="K43" s="563" t="s">
        <v>1409</v>
      </c>
    </row>
    <row r="44" spans="1:11" ht="15.75">
      <c r="A44" s="486">
        <v>37</v>
      </c>
      <c r="B44" s="316" t="s">
        <v>345</v>
      </c>
      <c r="C44" s="81">
        <v>62.7</v>
      </c>
      <c r="D44" s="301" t="s">
        <v>390</v>
      </c>
      <c r="E44" s="301" t="s">
        <v>325</v>
      </c>
      <c r="F44" s="304">
        <v>23.128</v>
      </c>
      <c r="G44" s="304">
        <v>23.128</v>
      </c>
      <c r="H44" s="342"/>
      <c r="I44" s="330">
        <f>C44*C201</f>
        <v>0.1388211261051652</v>
      </c>
      <c r="J44" s="332">
        <f t="shared" si="0"/>
        <v>0.1388211261051652</v>
      </c>
      <c r="K44" s="535"/>
    </row>
    <row r="45" spans="1:11" ht="15.75">
      <c r="A45" s="485">
        <v>38</v>
      </c>
      <c r="B45" s="316" t="s">
        <v>214</v>
      </c>
      <c r="C45" s="81">
        <v>65.5</v>
      </c>
      <c r="D45" s="301" t="s">
        <v>320</v>
      </c>
      <c r="E45" s="301" t="s">
        <v>323</v>
      </c>
      <c r="F45" s="309">
        <v>16.648</v>
      </c>
      <c r="G45" s="309">
        <v>16.648</v>
      </c>
      <c r="H45" s="342"/>
      <c r="I45" s="330">
        <f>C45*C201</f>
        <v>0.14502047463936715</v>
      </c>
      <c r="J45" s="332">
        <f t="shared" si="0"/>
        <v>0.14502047463936715</v>
      </c>
      <c r="K45" s="535"/>
    </row>
    <row r="46" spans="1:11" ht="31.5">
      <c r="A46" s="533">
        <v>39</v>
      </c>
      <c r="B46" s="583" t="s">
        <v>346</v>
      </c>
      <c r="C46" s="534">
        <v>80.7</v>
      </c>
      <c r="D46" s="584" t="s">
        <v>1382</v>
      </c>
      <c r="E46" s="584" t="s">
        <v>1377</v>
      </c>
      <c r="F46" s="545">
        <v>3.5179999999999998</v>
      </c>
      <c r="G46" s="545">
        <v>3.5190000000000001</v>
      </c>
      <c r="H46" s="546">
        <f t="shared" si="1"/>
        <v>1.000000000000334E-3</v>
      </c>
      <c r="I46" s="330"/>
      <c r="J46" s="332">
        <f t="shared" si="0"/>
        <v>1.000000000000334E-3</v>
      </c>
      <c r="K46" s="563">
        <v>3.2010000000000001</v>
      </c>
    </row>
    <row r="47" spans="1:11" ht="15.75">
      <c r="A47" s="596">
        <v>40</v>
      </c>
      <c r="B47" s="318" t="s">
        <v>347</v>
      </c>
      <c r="C47" s="81">
        <v>61.2</v>
      </c>
      <c r="D47" s="301" t="s">
        <v>1352</v>
      </c>
      <c r="E47" s="301" t="s">
        <v>1344</v>
      </c>
      <c r="F47" s="304">
        <v>2.4</v>
      </c>
      <c r="G47" s="304">
        <v>2.4</v>
      </c>
      <c r="H47" s="342">
        <f t="shared" si="1"/>
        <v>0</v>
      </c>
      <c r="I47" s="330">
        <f>C47*C201</f>
        <v>0.1355000465332713</v>
      </c>
      <c r="J47" s="332">
        <f t="shared" si="0"/>
        <v>0.1355000465332713</v>
      </c>
      <c r="K47" s="535"/>
    </row>
    <row r="48" spans="1:11" ht="31.5">
      <c r="A48" s="596">
        <v>41</v>
      </c>
      <c r="B48" s="319" t="s">
        <v>348</v>
      </c>
      <c r="C48" s="81">
        <v>65.7</v>
      </c>
      <c r="D48" s="301" t="s">
        <v>1339</v>
      </c>
      <c r="E48" s="301" t="s">
        <v>1331</v>
      </c>
      <c r="F48" s="309">
        <v>1.7</v>
      </c>
      <c r="G48" s="309">
        <v>1.7</v>
      </c>
      <c r="H48" s="309">
        <f t="shared" si="1"/>
        <v>0</v>
      </c>
      <c r="I48" s="330">
        <f>C48*C201</f>
        <v>0.14546328524895302</v>
      </c>
      <c r="J48" s="332">
        <f t="shared" si="0"/>
        <v>0.14546328524895302</v>
      </c>
      <c r="K48" s="535"/>
    </row>
    <row r="49" spans="1:11" ht="31.5">
      <c r="A49" s="533">
        <v>42</v>
      </c>
      <c r="B49" s="583" t="s">
        <v>86</v>
      </c>
      <c r="C49" s="534">
        <v>62.8</v>
      </c>
      <c r="D49" s="593" t="s">
        <v>1349</v>
      </c>
      <c r="E49" s="584" t="s">
        <v>1331</v>
      </c>
      <c r="F49" s="545">
        <v>3.29</v>
      </c>
      <c r="G49" s="545">
        <v>3.29</v>
      </c>
      <c r="H49" s="544">
        <f>(G49-F49)</f>
        <v>0</v>
      </c>
      <c r="I49" s="330">
        <f>C49*C201</f>
        <v>0.13904253140995812</v>
      </c>
      <c r="J49" s="586">
        <f t="shared" si="0"/>
        <v>0.13904253140995812</v>
      </c>
      <c r="K49" s="535"/>
    </row>
    <row r="50" spans="1:11" ht="15.75">
      <c r="A50" s="486">
        <v>43</v>
      </c>
      <c r="B50" s="318" t="s">
        <v>87</v>
      </c>
      <c r="C50" s="81">
        <v>42</v>
      </c>
      <c r="D50" s="301"/>
      <c r="E50" s="301"/>
      <c r="F50" s="309"/>
      <c r="G50" s="309"/>
      <c r="H50" s="309"/>
      <c r="I50" s="330">
        <f>C50*C201</f>
        <v>9.2990228013029322E-2</v>
      </c>
      <c r="J50" s="332">
        <f t="shared" si="0"/>
        <v>9.2990228013029322E-2</v>
      </c>
      <c r="K50" s="535"/>
    </row>
    <row r="51" spans="1:11" ht="15.75">
      <c r="A51" s="533">
        <v>44</v>
      </c>
      <c r="B51" s="592" t="s">
        <v>88</v>
      </c>
      <c r="C51" s="534">
        <v>62.9</v>
      </c>
      <c r="D51" s="584" t="s">
        <v>1369</v>
      </c>
      <c r="E51" s="584" t="s">
        <v>1370</v>
      </c>
      <c r="F51" s="545">
        <v>3.83</v>
      </c>
      <c r="G51" s="545">
        <v>3.83</v>
      </c>
      <c r="H51" s="544">
        <f>G51-F51</f>
        <v>0</v>
      </c>
      <c r="I51" s="330">
        <f>C51*C201</f>
        <v>0.13926393671475107</v>
      </c>
      <c r="J51" s="586">
        <f t="shared" si="0"/>
        <v>0.13926393671475107</v>
      </c>
      <c r="K51" s="535"/>
    </row>
    <row r="52" spans="1:11" ht="15.75">
      <c r="A52" s="486">
        <v>45</v>
      </c>
      <c r="B52" s="318" t="s">
        <v>89</v>
      </c>
      <c r="C52" s="81">
        <v>65.7</v>
      </c>
      <c r="D52" s="301"/>
      <c r="E52" s="301"/>
      <c r="F52" s="309"/>
      <c r="G52" s="309"/>
      <c r="H52" s="309"/>
      <c r="I52" s="330">
        <f>C52*C201</f>
        <v>0.14546328524895302</v>
      </c>
      <c r="J52" s="332">
        <f t="shared" si="0"/>
        <v>0.14546328524895302</v>
      </c>
      <c r="K52" s="535"/>
    </row>
    <row r="53" spans="1:11" ht="20.25" customHeight="1">
      <c r="A53" s="533">
        <v>46</v>
      </c>
      <c r="B53" s="583" t="s">
        <v>90</v>
      </c>
      <c r="C53" s="534">
        <v>81.099999999999994</v>
      </c>
      <c r="D53" s="584" t="s">
        <v>1392</v>
      </c>
      <c r="E53" s="584" t="s">
        <v>1377</v>
      </c>
      <c r="F53" s="545">
        <v>5.4</v>
      </c>
      <c r="G53" s="545">
        <v>6.3</v>
      </c>
      <c r="H53" s="545">
        <f>G53-F53</f>
        <v>0.89999999999999947</v>
      </c>
      <c r="I53" s="585"/>
      <c r="J53" s="586">
        <f t="shared" si="0"/>
        <v>0.89999999999999947</v>
      </c>
      <c r="K53" s="535"/>
    </row>
    <row r="54" spans="1:11" ht="19.5" customHeight="1">
      <c r="A54" s="486">
        <v>47</v>
      </c>
      <c r="B54" s="319" t="s">
        <v>91</v>
      </c>
      <c r="C54" s="81">
        <v>61.2</v>
      </c>
      <c r="D54" s="301"/>
      <c r="E54" s="301"/>
      <c r="F54" s="309"/>
      <c r="G54" s="309"/>
      <c r="H54" s="309"/>
      <c r="I54" s="330">
        <f>C54*C201</f>
        <v>0.1355000465332713</v>
      </c>
      <c r="J54" s="332">
        <f t="shared" si="0"/>
        <v>0.1355000465332713</v>
      </c>
      <c r="K54" s="535"/>
    </row>
    <row r="55" spans="1:11" ht="31.5">
      <c r="A55" s="487">
        <v>48</v>
      </c>
      <c r="B55" s="321" t="s">
        <v>349</v>
      </c>
      <c r="C55" s="81">
        <v>66</v>
      </c>
      <c r="D55" s="301"/>
      <c r="E55" s="301"/>
      <c r="F55" s="304"/>
      <c r="G55" s="304"/>
      <c r="H55" s="309"/>
      <c r="I55" s="330">
        <f>C55*C201</f>
        <v>0.14612750116333179</v>
      </c>
      <c r="J55" s="332">
        <f t="shared" si="0"/>
        <v>0.14612750116333179</v>
      </c>
      <c r="K55" s="535"/>
    </row>
    <row r="56" spans="1:11" ht="15.75">
      <c r="A56" s="486">
        <v>49</v>
      </c>
      <c r="B56" s="318" t="s">
        <v>92</v>
      </c>
      <c r="C56" s="81">
        <v>62.6</v>
      </c>
      <c r="D56" s="301"/>
      <c r="E56" s="301"/>
      <c r="F56" s="309"/>
      <c r="G56" s="309"/>
      <c r="H56" s="337"/>
      <c r="I56" s="330">
        <f>C56*C201</f>
        <v>0.13859972080037228</v>
      </c>
      <c r="J56" s="332">
        <f t="shared" si="0"/>
        <v>0.13859972080037228</v>
      </c>
      <c r="K56" s="535"/>
    </row>
    <row r="57" spans="1:11" ht="15.75">
      <c r="A57" s="486">
        <v>50</v>
      </c>
      <c r="B57" s="318" t="s">
        <v>93</v>
      </c>
      <c r="C57" s="81">
        <v>42.1</v>
      </c>
      <c r="D57" s="301"/>
      <c r="E57" s="301"/>
      <c r="F57" s="309"/>
      <c r="G57" s="309"/>
      <c r="H57" s="309"/>
      <c r="I57" s="330">
        <f>C57*C201</f>
        <v>9.3211633317822257E-2</v>
      </c>
      <c r="J57" s="332">
        <f t="shared" si="0"/>
        <v>9.3211633317822257E-2</v>
      </c>
      <c r="K57" s="535"/>
    </row>
    <row r="58" spans="1:11" ht="15.75">
      <c r="A58" s="486">
        <v>51</v>
      </c>
      <c r="B58" s="318" t="s">
        <v>350</v>
      </c>
      <c r="C58" s="81">
        <v>62.8</v>
      </c>
      <c r="D58" s="301"/>
      <c r="E58" s="301"/>
      <c r="F58" s="309"/>
      <c r="G58" s="309"/>
      <c r="H58" s="309"/>
      <c r="I58" s="330">
        <f>C58*C201</f>
        <v>0.13904253140995812</v>
      </c>
      <c r="J58" s="332">
        <f t="shared" si="0"/>
        <v>0.13904253140995812</v>
      </c>
      <c r="K58" s="535"/>
    </row>
    <row r="59" spans="1:11" ht="15.75">
      <c r="A59" s="486">
        <v>52</v>
      </c>
      <c r="B59" s="318" t="s">
        <v>95</v>
      </c>
      <c r="C59" s="81">
        <v>65.5</v>
      </c>
      <c r="D59" s="301"/>
      <c r="E59" s="301"/>
      <c r="F59" s="309"/>
      <c r="G59" s="309"/>
      <c r="H59" s="309"/>
      <c r="I59" s="330">
        <f>C59*C201</f>
        <v>0.14502047463936715</v>
      </c>
      <c r="J59" s="332">
        <f t="shared" si="0"/>
        <v>0.14502047463936715</v>
      </c>
      <c r="K59" s="535"/>
    </row>
    <row r="60" spans="1:11" ht="15.75">
      <c r="A60" s="486">
        <v>53</v>
      </c>
      <c r="B60" s="319" t="s">
        <v>96</v>
      </c>
      <c r="C60" s="81">
        <v>80.900000000000006</v>
      </c>
      <c r="D60" s="301"/>
      <c r="E60" s="301"/>
      <c r="F60" s="304"/>
      <c r="G60" s="304"/>
      <c r="H60" s="309"/>
      <c r="I60" s="330">
        <f>C60*C201</f>
        <v>0.17911689157747793</v>
      </c>
      <c r="J60" s="332">
        <f t="shared" si="0"/>
        <v>0.17911689157747793</v>
      </c>
      <c r="K60" s="535"/>
    </row>
    <row r="61" spans="1:11" ht="15.75">
      <c r="A61" s="533">
        <v>54</v>
      </c>
      <c r="B61" s="583" t="s">
        <v>97</v>
      </c>
      <c r="C61" s="534">
        <v>61.1</v>
      </c>
      <c r="D61" s="584" t="s">
        <v>1350</v>
      </c>
      <c r="E61" s="584" t="s">
        <v>1351</v>
      </c>
      <c r="F61" s="545">
        <v>4</v>
      </c>
      <c r="G61" s="545">
        <v>4</v>
      </c>
      <c r="H61" s="546">
        <f>G61-F61</f>
        <v>0</v>
      </c>
      <c r="I61" s="330">
        <f>C61*C201</f>
        <v>0.13527864122847838</v>
      </c>
      <c r="J61" s="586">
        <f t="shared" si="0"/>
        <v>0.13527864122847838</v>
      </c>
      <c r="K61" s="549"/>
    </row>
    <row r="62" spans="1:11" ht="47.25">
      <c r="A62" s="533">
        <v>55</v>
      </c>
      <c r="B62" s="583" t="s">
        <v>351</v>
      </c>
      <c r="C62" s="534">
        <v>66.099999999999994</v>
      </c>
      <c r="D62" s="584" t="s">
        <v>1386</v>
      </c>
      <c r="E62" s="584" t="s">
        <v>1377</v>
      </c>
      <c r="F62" s="545">
        <v>1.089</v>
      </c>
      <c r="G62" s="545">
        <v>1.089</v>
      </c>
      <c r="H62" s="544">
        <f>(G62-F62)</f>
        <v>0</v>
      </c>
      <c r="I62" s="330">
        <f>C62*C201</f>
        <v>0.14634890646812471</v>
      </c>
      <c r="J62" s="586">
        <f t="shared" si="0"/>
        <v>0.14634890646812471</v>
      </c>
      <c r="K62" s="535"/>
    </row>
    <row r="63" spans="1:11" ht="40.5" customHeight="1">
      <c r="A63" s="486">
        <v>56</v>
      </c>
      <c r="B63" s="317" t="s">
        <v>352</v>
      </c>
      <c r="C63" s="81">
        <v>62.8</v>
      </c>
      <c r="D63" s="301" t="s">
        <v>408</v>
      </c>
      <c r="E63" s="301" t="s">
        <v>323</v>
      </c>
      <c r="F63" s="309">
        <v>30111</v>
      </c>
      <c r="G63" s="309">
        <v>30111</v>
      </c>
      <c r="H63" s="342"/>
      <c r="I63" s="330">
        <f>C63*C201</f>
        <v>0.13904253140995812</v>
      </c>
      <c r="J63" s="332">
        <f t="shared" si="0"/>
        <v>0.13904253140995812</v>
      </c>
      <c r="K63" s="535"/>
    </row>
    <row r="64" spans="1:11" ht="15.75">
      <c r="A64" s="486">
        <v>57</v>
      </c>
      <c r="B64" s="318" t="s">
        <v>99</v>
      </c>
      <c r="C64" s="81">
        <v>42.1</v>
      </c>
      <c r="D64" s="301"/>
      <c r="E64" s="301"/>
      <c r="F64" s="309"/>
      <c r="G64" s="309"/>
      <c r="H64" s="337"/>
      <c r="I64" s="330">
        <f>C64*C201</f>
        <v>9.3211633317822257E-2</v>
      </c>
      <c r="J64" s="332">
        <f t="shared" si="0"/>
        <v>9.3211633317822257E-2</v>
      </c>
      <c r="K64" s="535"/>
    </row>
    <row r="65" spans="1:13" ht="15.75">
      <c r="A65" s="486">
        <v>58</v>
      </c>
      <c r="B65" s="318" t="s">
        <v>100</v>
      </c>
      <c r="C65" s="81">
        <v>62.6</v>
      </c>
      <c r="D65" s="301" t="s">
        <v>407</v>
      </c>
      <c r="E65" s="301" t="s">
        <v>323</v>
      </c>
      <c r="F65" s="304">
        <v>34338</v>
      </c>
      <c r="G65" s="304">
        <v>34338</v>
      </c>
      <c r="H65" s="342"/>
      <c r="I65" s="330">
        <f>C65*C201</f>
        <v>0.13859972080037228</v>
      </c>
      <c r="J65" s="332">
        <f t="shared" si="0"/>
        <v>0.13859972080037228</v>
      </c>
      <c r="K65" s="535"/>
    </row>
    <row r="66" spans="1:13" s="291" customFormat="1" ht="31.5">
      <c r="A66" s="486">
        <v>59</v>
      </c>
      <c r="B66" s="319" t="s">
        <v>101</v>
      </c>
      <c r="C66" s="81">
        <v>65.7</v>
      </c>
      <c r="D66" s="301" t="s">
        <v>406</v>
      </c>
      <c r="E66" s="301" t="s">
        <v>323</v>
      </c>
      <c r="F66" s="581">
        <v>56649</v>
      </c>
      <c r="G66" s="581">
        <v>61943</v>
      </c>
      <c r="H66" s="489"/>
      <c r="I66" s="330">
        <f>C66*C201</f>
        <v>0.14546328524895302</v>
      </c>
      <c r="J66" s="332">
        <f t="shared" si="0"/>
        <v>0.14546328524895302</v>
      </c>
      <c r="K66" s="563" t="s">
        <v>1413</v>
      </c>
    </row>
    <row r="67" spans="1:13" ht="15.75">
      <c r="A67" s="486">
        <v>60</v>
      </c>
      <c r="B67" s="318" t="s">
        <v>102</v>
      </c>
      <c r="C67" s="81">
        <v>80.900000000000006</v>
      </c>
      <c r="D67" s="301" t="s">
        <v>399</v>
      </c>
      <c r="E67" s="301" t="s">
        <v>400</v>
      </c>
      <c r="F67" s="309">
        <v>58235</v>
      </c>
      <c r="G67" s="309">
        <v>58235</v>
      </c>
      <c r="H67" s="342"/>
      <c r="I67" s="330">
        <f>C67*C201</f>
        <v>0.17911689157747793</v>
      </c>
      <c r="J67" s="332">
        <f t="shared" si="0"/>
        <v>0.17911689157747793</v>
      </c>
      <c r="K67" s="535"/>
    </row>
    <row r="68" spans="1:13" ht="15.75">
      <c r="A68" s="596">
        <v>61</v>
      </c>
      <c r="B68" s="318" t="s">
        <v>103</v>
      </c>
      <c r="C68" s="81">
        <v>61.1</v>
      </c>
      <c r="D68" s="311" t="s">
        <v>1324</v>
      </c>
      <c r="E68" s="311" t="s">
        <v>1325</v>
      </c>
      <c r="F68" s="304">
        <v>67800</v>
      </c>
      <c r="G68" s="304">
        <v>67800</v>
      </c>
      <c r="H68" s="343">
        <f>(G68-F68)*0.00086</f>
        <v>0</v>
      </c>
      <c r="I68" s="330">
        <f>C68*C201</f>
        <v>0.13527864122847838</v>
      </c>
      <c r="J68" s="332">
        <f t="shared" si="0"/>
        <v>0.13527864122847838</v>
      </c>
      <c r="K68" s="535"/>
      <c r="L68" s="291"/>
      <c r="M68" s="291"/>
    </row>
    <row r="69" spans="1:13" ht="15.75">
      <c r="A69" s="533">
        <v>62</v>
      </c>
      <c r="B69" s="587" t="s">
        <v>353</v>
      </c>
      <c r="C69" s="534">
        <v>67</v>
      </c>
      <c r="D69" s="584" t="s">
        <v>1330</v>
      </c>
      <c r="E69" s="584" t="s">
        <v>1331</v>
      </c>
      <c r="F69" s="545">
        <v>0.17699999999999999</v>
      </c>
      <c r="G69" s="545">
        <v>0.17699999999999999</v>
      </c>
      <c r="H69" s="546">
        <f>G69-F69</f>
        <v>0</v>
      </c>
      <c r="I69" s="330">
        <f>C69*C201</f>
        <v>0.14834155421126105</v>
      </c>
      <c r="J69" s="586">
        <f t="shared" si="0"/>
        <v>0.14834155421126105</v>
      </c>
      <c r="K69" s="535"/>
    </row>
    <row r="70" spans="1:13" ht="15.75">
      <c r="A70" s="533">
        <v>63</v>
      </c>
      <c r="B70" s="583" t="s">
        <v>104</v>
      </c>
      <c r="C70" s="534">
        <v>62.8</v>
      </c>
      <c r="D70" s="584" t="s">
        <v>1347</v>
      </c>
      <c r="E70" s="584" t="s">
        <v>1331</v>
      </c>
      <c r="F70" s="545">
        <v>3.1379999999999999</v>
      </c>
      <c r="G70" s="545">
        <v>3.1379999999999999</v>
      </c>
      <c r="H70" s="546">
        <f>G70-F70</f>
        <v>0</v>
      </c>
      <c r="I70" s="330">
        <f>C70*C201</f>
        <v>0.13904253140995812</v>
      </c>
      <c r="J70" s="586">
        <f t="shared" si="0"/>
        <v>0.13904253140995812</v>
      </c>
      <c r="K70" s="535"/>
    </row>
    <row r="71" spans="1:13" ht="31.5">
      <c r="A71" s="486">
        <v>64</v>
      </c>
      <c r="B71" s="319" t="s">
        <v>105</v>
      </c>
      <c r="C71" s="81">
        <v>42.2</v>
      </c>
      <c r="D71" s="301"/>
      <c r="E71" s="301"/>
      <c r="F71" s="309">
        <v>17.356000000000002</v>
      </c>
      <c r="G71" s="309">
        <v>17.356000000000002</v>
      </c>
      <c r="H71" s="342"/>
      <c r="I71" s="330">
        <f>C71*C201</f>
        <v>9.3433038622615178E-2</v>
      </c>
      <c r="J71" s="332">
        <f t="shared" si="0"/>
        <v>9.3433038622615178E-2</v>
      </c>
      <c r="K71" s="535"/>
    </row>
    <row r="72" spans="1:13" ht="31.5">
      <c r="A72" s="486">
        <v>65</v>
      </c>
      <c r="B72" s="319" t="s">
        <v>106</v>
      </c>
      <c r="C72" s="81">
        <v>62.6</v>
      </c>
      <c r="D72" s="301" t="s">
        <v>413</v>
      </c>
      <c r="E72" s="301" t="s">
        <v>400</v>
      </c>
      <c r="F72" s="309">
        <v>0.30399999999999999</v>
      </c>
      <c r="G72" s="309">
        <v>0.30399999999999999</v>
      </c>
      <c r="H72" s="531"/>
      <c r="I72" s="330">
        <f>C72*C201</f>
        <v>0.13859972080037228</v>
      </c>
      <c r="J72" s="332">
        <f t="shared" si="0"/>
        <v>0.13859972080037228</v>
      </c>
      <c r="K72" s="535"/>
    </row>
    <row r="73" spans="1:13" ht="15.75">
      <c r="A73" s="486">
        <v>66</v>
      </c>
      <c r="B73" s="318" t="s">
        <v>107</v>
      </c>
      <c r="C73" s="81">
        <v>65.7</v>
      </c>
      <c r="D73" s="301" t="s">
        <v>411</v>
      </c>
      <c r="E73" s="301" t="s">
        <v>1325</v>
      </c>
      <c r="F73" s="309">
        <v>61738</v>
      </c>
      <c r="G73" s="309">
        <v>61738</v>
      </c>
      <c r="H73" s="489"/>
      <c r="I73" s="330">
        <f>C73*C201</f>
        <v>0.14546328524895302</v>
      </c>
      <c r="J73" s="332">
        <f t="shared" ref="J73:J136" si="2">H73+I73</f>
        <v>0.14546328524895302</v>
      </c>
      <c r="K73" s="535"/>
    </row>
    <row r="74" spans="1:13" ht="15.75">
      <c r="A74" s="486">
        <v>67</v>
      </c>
      <c r="B74" s="318" t="s">
        <v>108</v>
      </c>
      <c r="C74" s="81">
        <v>81</v>
      </c>
      <c r="D74" s="301"/>
      <c r="E74" s="301"/>
      <c r="F74" s="304"/>
      <c r="G74" s="304"/>
      <c r="H74" s="489"/>
      <c r="I74" s="330">
        <f>C74*C201</f>
        <v>0.17933829688227085</v>
      </c>
      <c r="J74" s="332">
        <f t="shared" si="2"/>
        <v>0.17933829688227085</v>
      </c>
      <c r="K74" s="535"/>
    </row>
    <row r="75" spans="1:13" ht="47.25">
      <c r="A75" s="488">
        <v>68</v>
      </c>
      <c r="B75" s="322" t="s">
        <v>354</v>
      </c>
      <c r="C75" s="81">
        <v>61.1</v>
      </c>
      <c r="D75" s="301"/>
      <c r="E75" s="301"/>
      <c r="F75" s="309"/>
      <c r="G75" s="309"/>
      <c r="H75" s="489"/>
      <c r="I75" s="330">
        <f>C75*C201</f>
        <v>0.13527864122847838</v>
      </c>
      <c r="J75" s="332">
        <f t="shared" si="2"/>
        <v>0.13527864122847838</v>
      </c>
      <c r="K75" s="535"/>
    </row>
    <row r="76" spans="1:13" ht="15.75">
      <c r="A76" s="486">
        <v>69</v>
      </c>
      <c r="B76" s="318" t="s">
        <v>109</v>
      </c>
      <c r="C76" s="81">
        <v>66.099999999999994</v>
      </c>
      <c r="D76" s="301"/>
      <c r="E76" s="301"/>
      <c r="F76" s="309"/>
      <c r="G76" s="309"/>
      <c r="H76" s="489"/>
      <c r="I76" s="330">
        <f>C76*C201</f>
        <v>0.14634890646812471</v>
      </c>
      <c r="J76" s="332">
        <f t="shared" si="2"/>
        <v>0.14634890646812471</v>
      </c>
      <c r="K76" s="535"/>
    </row>
    <row r="77" spans="1:13" ht="15.75">
      <c r="A77" s="533">
        <v>70</v>
      </c>
      <c r="B77" s="587" t="s">
        <v>110</v>
      </c>
      <c r="C77" s="534">
        <v>62.8</v>
      </c>
      <c r="D77" s="584" t="s">
        <v>1378</v>
      </c>
      <c r="E77" s="584" t="s">
        <v>1377</v>
      </c>
      <c r="F77" s="545">
        <v>4.6520000000000001</v>
      </c>
      <c r="G77" s="545">
        <v>4.6520000000000001</v>
      </c>
      <c r="H77" s="543">
        <f>(G77-F77)</f>
        <v>0</v>
      </c>
      <c r="I77" s="330">
        <f>C77*C201</f>
        <v>0.13904253140995812</v>
      </c>
      <c r="J77" s="586">
        <f t="shared" si="2"/>
        <v>0.13904253140995812</v>
      </c>
      <c r="K77" s="535"/>
      <c r="L77" s="291"/>
      <c r="M77" s="291"/>
    </row>
    <row r="78" spans="1:13" ht="15.75">
      <c r="A78" s="485">
        <v>71</v>
      </c>
      <c r="B78" s="323" t="s">
        <v>355</v>
      </c>
      <c r="C78" s="81">
        <v>42.1</v>
      </c>
      <c r="D78" s="301"/>
      <c r="E78" s="301"/>
      <c r="F78" s="309"/>
      <c r="G78" s="309"/>
      <c r="H78" s="309"/>
      <c r="I78" s="330">
        <f>C78*C201</f>
        <v>9.3211633317822257E-2</v>
      </c>
      <c r="J78" s="332">
        <f t="shared" si="2"/>
        <v>9.3211633317822257E-2</v>
      </c>
      <c r="K78" s="535"/>
    </row>
    <row r="79" spans="1:13" ht="31.5">
      <c r="A79" s="533">
        <v>72</v>
      </c>
      <c r="B79" s="583" t="s">
        <v>356</v>
      </c>
      <c r="C79" s="534">
        <v>62.6</v>
      </c>
      <c r="D79" s="584" t="s">
        <v>1399</v>
      </c>
      <c r="E79" s="584" t="s">
        <v>1377</v>
      </c>
      <c r="F79" s="545">
        <v>3.1240000000000001</v>
      </c>
      <c r="G79" s="545">
        <v>3.59</v>
      </c>
      <c r="H79" s="545">
        <f>G79-F79</f>
        <v>0.46599999999999975</v>
      </c>
      <c r="I79" s="585"/>
      <c r="J79" s="586">
        <f t="shared" si="2"/>
        <v>0.46599999999999975</v>
      </c>
      <c r="K79" s="563" t="s">
        <v>1420</v>
      </c>
    </row>
    <row r="80" spans="1:13" ht="31.5">
      <c r="A80" s="533">
        <v>73</v>
      </c>
      <c r="B80" s="583" t="s">
        <v>113</v>
      </c>
      <c r="C80" s="534">
        <v>65.7</v>
      </c>
      <c r="D80" s="584" t="s">
        <v>1341</v>
      </c>
      <c r="E80" s="584" t="s">
        <v>1331</v>
      </c>
      <c r="F80" s="590">
        <v>2.742</v>
      </c>
      <c r="G80" s="590">
        <v>2.8370000000000002</v>
      </c>
      <c r="H80" s="547">
        <f>G80-F80</f>
        <v>9.5000000000000195E-2</v>
      </c>
      <c r="I80" s="585"/>
      <c r="J80" s="586">
        <f t="shared" si="2"/>
        <v>9.5000000000000195E-2</v>
      </c>
      <c r="K80" s="535"/>
    </row>
    <row r="81" spans="1:11" ht="15.75">
      <c r="A81" s="486">
        <v>74</v>
      </c>
      <c r="B81" s="318" t="s">
        <v>114</v>
      </c>
      <c r="C81" s="81">
        <v>80.900000000000006</v>
      </c>
      <c r="D81" s="340"/>
      <c r="E81" s="340"/>
      <c r="F81" s="309"/>
      <c r="G81" s="309"/>
      <c r="H81" s="337"/>
      <c r="I81" s="330">
        <f>C81*C201</f>
        <v>0.17911689157747793</v>
      </c>
      <c r="J81" s="332">
        <f t="shared" si="2"/>
        <v>0.17911689157747793</v>
      </c>
      <c r="K81" s="535"/>
    </row>
    <row r="82" spans="1:11" ht="15.75">
      <c r="A82" s="533">
        <v>75</v>
      </c>
      <c r="B82" s="583" t="s">
        <v>357</v>
      </c>
      <c r="C82" s="534">
        <v>61.2</v>
      </c>
      <c r="D82" s="584" t="s">
        <v>1342</v>
      </c>
      <c r="E82" s="584" t="s">
        <v>1331</v>
      </c>
      <c r="F82" s="545">
        <v>6.3419999999999996</v>
      </c>
      <c r="G82" s="545">
        <v>6.548</v>
      </c>
      <c r="H82" s="545">
        <f>G82-F82</f>
        <v>0.20600000000000041</v>
      </c>
      <c r="I82" s="585"/>
      <c r="J82" s="586">
        <f t="shared" si="2"/>
        <v>0.20600000000000041</v>
      </c>
      <c r="K82" s="535"/>
    </row>
    <row r="83" spans="1:11" ht="31.5">
      <c r="A83" s="596">
        <v>76</v>
      </c>
      <c r="B83" s="319" t="s">
        <v>115</v>
      </c>
      <c r="C83" s="81">
        <v>42.8</v>
      </c>
      <c r="D83" s="301" t="s">
        <v>1383</v>
      </c>
      <c r="E83" s="301" t="s">
        <v>1331</v>
      </c>
      <c r="F83" s="309">
        <v>0.92100000000000004</v>
      </c>
      <c r="G83" s="309">
        <v>0.92100000000000004</v>
      </c>
      <c r="H83" s="582">
        <f>G83-F83</f>
        <v>0</v>
      </c>
      <c r="I83" s="330">
        <f>C83*C201</f>
        <v>9.4761470451372731E-2</v>
      </c>
      <c r="J83" s="332">
        <f t="shared" si="2"/>
        <v>9.4761470451372731E-2</v>
      </c>
      <c r="K83" s="563"/>
    </row>
    <row r="84" spans="1:11" ht="15.75">
      <c r="A84" s="486">
        <v>77</v>
      </c>
      <c r="B84" s="319" t="s">
        <v>358</v>
      </c>
      <c r="C84" s="81">
        <v>43.8</v>
      </c>
      <c r="D84" s="301"/>
      <c r="E84" s="301"/>
      <c r="F84" s="309"/>
      <c r="G84" s="309"/>
      <c r="H84" s="309"/>
      <c r="I84" s="330">
        <f>C84*C201</f>
        <v>9.6975523499301997E-2</v>
      </c>
      <c r="J84" s="332">
        <f t="shared" si="2"/>
        <v>9.6975523499301997E-2</v>
      </c>
      <c r="K84" s="535"/>
    </row>
    <row r="85" spans="1:11" ht="15.75">
      <c r="A85" s="486">
        <v>78</v>
      </c>
      <c r="B85" s="319" t="s">
        <v>116</v>
      </c>
      <c r="C85" s="81">
        <v>42.8</v>
      </c>
      <c r="D85" s="301" t="s">
        <v>328</v>
      </c>
      <c r="E85" s="301" t="s">
        <v>1355</v>
      </c>
      <c r="F85" s="309">
        <v>26.67</v>
      </c>
      <c r="G85" s="309">
        <v>26.67</v>
      </c>
      <c r="H85" s="342"/>
      <c r="I85" s="330">
        <f>C85*C201</f>
        <v>9.4761470451372731E-2</v>
      </c>
      <c r="J85" s="332">
        <f t="shared" si="2"/>
        <v>9.4761470451372731E-2</v>
      </c>
      <c r="K85" s="563"/>
    </row>
    <row r="86" spans="1:11" ht="15.75">
      <c r="A86" s="486">
        <v>79</v>
      </c>
      <c r="B86" s="319" t="s">
        <v>359</v>
      </c>
      <c r="C86" s="81">
        <v>41.9</v>
      </c>
      <c r="D86" s="301"/>
      <c r="E86" s="301"/>
      <c r="F86" s="309"/>
      <c r="G86" s="309"/>
      <c r="H86" s="309"/>
      <c r="I86" s="330">
        <f>C86*C201</f>
        <v>9.2768822708236387E-2</v>
      </c>
      <c r="J86" s="332">
        <f t="shared" si="2"/>
        <v>9.2768822708236387E-2</v>
      </c>
      <c r="K86" s="535"/>
    </row>
    <row r="87" spans="1:11" ht="15.75">
      <c r="A87" s="486">
        <v>80</v>
      </c>
      <c r="B87" s="319" t="s">
        <v>118</v>
      </c>
      <c r="C87" s="81">
        <v>42.7</v>
      </c>
      <c r="D87" s="301"/>
      <c r="E87" s="301"/>
      <c r="F87" s="304"/>
      <c r="G87" s="304"/>
      <c r="H87" s="309"/>
      <c r="I87" s="330">
        <f>C87*C201</f>
        <v>9.4540065146579824E-2</v>
      </c>
      <c r="J87" s="332">
        <f t="shared" si="2"/>
        <v>9.4540065146579824E-2</v>
      </c>
      <c r="K87" s="535"/>
    </row>
    <row r="88" spans="1:11" ht="15.75">
      <c r="A88" s="486">
        <v>81</v>
      </c>
      <c r="B88" s="318" t="s">
        <v>119</v>
      </c>
      <c r="C88" s="81">
        <v>44.1</v>
      </c>
      <c r="D88" s="301"/>
      <c r="E88" s="301"/>
      <c r="F88" s="309"/>
      <c r="G88" s="309"/>
      <c r="H88" s="337"/>
      <c r="I88" s="330">
        <f>C88*C201</f>
        <v>9.7639739413680787E-2</v>
      </c>
      <c r="J88" s="332">
        <f t="shared" si="2"/>
        <v>9.7639739413680787E-2</v>
      </c>
      <c r="K88" s="535"/>
    </row>
    <row r="89" spans="1:11" ht="63">
      <c r="A89" s="486">
        <v>82</v>
      </c>
      <c r="B89" s="319" t="s">
        <v>360</v>
      </c>
      <c r="C89" s="81">
        <v>42.7</v>
      </c>
      <c r="D89" s="301" t="s">
        <v>405</v>
      </c>
      <c r="E89" s="301" t="s">
        <v>325</v>
      </c>
      <c r="F89" s="309">
        <v>16.698</v>
      </c>
      <c r="G89" s="309">
        <v>16.698</v>
      </c>
      <c r="H89" s="342"/>
      <c r="I89" s="330">
        <f>C89*C201</f>
        <v>9.4540065146579824E-2</v>
      </c>
      <c r="J89" s="332">
        <f t="shared" si="2"/>
        <v>9.4540065146579824E-2</v>
      </c>
      <c r="K89" s="535"/>
    </row>
    <row r="90" spans="1:11" s="291" customFormat="1" ht="15.75">
      <c r="A90" s="533">
        <v>83</v>
      </c>
      <c r="B90" s="587" t="s">
        <v>120</v>
      </c>
      <c r="C90" s="534">
        <v>80.7</v>
      </c>
      <c r="D90" s="584" t="s">
        <v>1338</v>
      </c>
      <c r="E90" s="584" t="s">
        <v>1331</v>
      </c>
      <c r="F90" s="545">
        <v>3.2749999999999999</v>
      </c>
      <c r="G90" s="545">
        <v>3.2749999999999999</v>
      </c>
      <c r="H90" s="544">
        <f>G90-F90</f>
        <v>0</v>
      </c>
      <c r="I90" s="330">
        <f>C90*C201</f>
        <v>0.17867408096789206</v>
      </c>
      <c r="J90" s="586">
        <f t="shared" si="2"/>
        <v>0.17867408096789206</v>
      </c>
      <c r="K90" s="535"/>
    </row>
    <row r="91" spans="1:11" s="291" customFormat="1" ht="15.75">
      <c r="A91" s="596">
        <v>84</v>
      </c>
      <c r="B91" s="318" t="s">
        <v>121</v>
      </c>
      <c r="C91" s="81">
        <v>61.1</v>
      </c>
      <c r="D91" s="301" t="s">
        <v>321</v>
      </c>
      <c r="E91" s="301" t="s">
        <v>1373</v>
      </c>
      <c r="F91" s="341">
        <v>37.93</v>
      </c>
      <c r="G91" s="341">
        <v>37.93</v>
      </c>
      <c r="H91" s="342">
        <f>G91-F91</f>
        <v>0</v>
      </c>
      <c r="I91" s="330">
        <f>C91*C201</f>
        <v>0.13527864122847838</v>
      </c>
      <c r="J91" s="332">
        <f t="shared" si="2"/>
        <v>0.13527864122847838</v>
      </c>
      <c r="K91" s="535"/>
    </row>
    <row r="92" spans="1:11" ht="15.75">
      <c r="A92" s="533">
        <v>85</v>
      </c>
      <c r="B92" s="587" t="s">
        <v>122</v>
      </c>
      <c r="C92" s="534">
        <v>42.8</v>
      </c>
      <c r="D92" s="584" t="s">
        <v>1375</v>
      </c>
      <c r="E92" s="584" t="s">
        <v>1331</v>
      </c>
      <c r="F92" s="545">
        <v>3.1019999999999999</v>
      </c>
      <c r="G92" s="545">
        <v>3.1779999999999999</v>
      </c>
      <c r="H92" s="544">
        <f>G92-F92</f>
        <v>7.6000000000000068E-2</v>
      </c>
      <c r="I92" s="585"/>
      <c r="J92" s="586">
        <f t="shared" si="2"/>
        <v>7.6000000000000068E-2</v>
      </c>
      <c r="K92" s="535"/>
    </row>
    <row r="93" spans="1:11" ht="15.75">
      <c r="A93" s="486">
        <v>86</v>
      </c>
      <c r="B93" s="319" t="s">
        <v>276</v>
      </c>
      <c r="C93" s="81">
        <v>44</v>
      </c>
      <c r="D93" s="301"/>
      <c r="E93" s="301"/>
      <c r="F93" s="309"/>
      <c r="G93" s="309"/>
      <c r="H93" s="309"/>
      <c r="I93" s="330">
        <f>C93*C201</f>
        <v>9.7418334108887866E-2</v>
      </c>
      <c r="J93" s="332">
        <f t="shared" si="2"/>
        <v>9.7418334108887866E-2</v>
      </c>
      <c r="K93" s="535"/>
    </row>
    <row r="94" spans="1:11" ht="15.75">
      <c r="A94" s="486">
        <v>87</v>
      </c>
      <c r="B94" s="318" t="s">
        <v>294</v>
      </c>
      <c r="C94" s="81">
        <v>42.1</v>
      </c>
      <c r="D94" s="301"/>
      <c r="E94" s="301"/>
      <c r="F94" s="309"/>
      <c r="G94" s="309"/>
      <c r="H94" s="309"/>
      <c r="I94" s="330">
        <f>C94*C201</f>
        <v>9.3211633317822257E-2</v>
      </c>
      <c r="J94" s="332">
        <f t="shared" si="2"/>
        <v>9.3211633317822257E-2</v>
      </c>
      <c r="K94" s="535"/>
    </row>
    <row r="95" spans="1:11" ht="15.75">
      <c r="A95" s="488">
        <v>88</v>
      </c>
      <c r="B95" s="324" t="s">
        <v>123</v>
      </c>
      <c r="C95" s="81">
        <v>41.9</v>
      </c>
      <c r="D95" s="301"/>
      <c r="E95" s="301"/>
      <c r="F95" s="309"/>
      <c r="G95" s="309"/>
      <c r="H95" s="309"/>
      <c r="I95" s="330">
        <f>C95*C201</f>
        <v>9.2768822708236387E-2</v>
      </c>
      <c r="J95" s="332">
        <f t="shared" si="2"/>
        <v>9.2768822708236387E-2</v>
      </c>
      <c r="K95" s="535"/>
    </row>
    <row r="96" spans="1:11" ht="15.75">
      <c r="A96" s="533">
        <v>89</v>
      </c>
      <c r="B96" s="594" t="s">
        <v>124</v>
      </c>
      <c r="C96" s="534">
        <v>42.2</v>
      </c>
      <c r="D96" s="584" t="s">
        <v>1400</v>
      </c>
      <c r="E96" s="584" t="s">
        <v>1401</v>
      </c>
      <c r="F96" s="545">
        <v>25.367999999999999</v>
      </c>
      <c r="G96" s="545">
        <v>25.367999999999999</v>
      </c>
      <c r="H96" s="547">
        <f>G96-F96</f>
        <v>0</v>
      </c>
      <c r="I96" s="330">
        <f>C96*C201</f>
        <v>9.3433038622615178E-2</v>
      </c>
      <c r="J96" s="586">
        <f t="shared" si="2"/>
        <v>9.3433038622615178E-2</v>
      </c>
      <c r="K96" s="535"/>
    </row>
    <row r="97" spans="1:11" ht="15.75">
      <c r="A97" s="485">
        <v>90</v>
      </c>
      <c r="B97" s="324" t="s">
        <v>125</v>
      </c>
      <c r="C97" s="81">
        <v>44</v>
      </c>
      <c r="D97" s="301"/>
      <c r="E97" s="301"/>
      <c r="F97" s="304"/>
      <c r="G97" s="304"/>
      <c r="H97" s="309"/>
      <c r="I97" s="330">
        <f>C97*C201</f>
        <v>9.7418334108887866E-2</v>
      </c>
      <c r="J97" s="332">
        <f t="shared" si="2"/>
        <v>9.7418334108887866E-2</v>
      </c>
      <c r="K97" s="535"/>
    </row>
    <row r="98" spans="1:11" ht="15.75">
      <c r="A98" s="486">
        <v>91</v>
      </c>
      <c r="B98" s="319" t="s">
        <v>126</v>
      </c>
      <c r="C98" s="81">
        <v>42.7</v>
      </c>
      <c r="D98" s="301"/>
      <c r="E98" s="301"/>
      <c r="F98" s="309"/>
      <c r="G98" s="309"/>
      <c r="H98" s="309"/>
      <c r="I98" s="330">
        <f>C98*C201</f>
        <v>9.4540065146579824E-2</v>
      </c>
      <c r="J98" s="332">
        <f t="shared" si="2"/>
        <v>9.4540065146579824E-2</v>
      </c>
      <c r="K98" s="535"/>
    </row>
    <row r="99" spans="1:11" ht="15.75">
      <c r="A99" s="596">
        <v>92</v>
      </c>
      <c r="B99" s="316" t="s">
        <v>277</v>
      </c>
      <c r="C99" s="81">
        <v>80.3</v>
      </c>
      <c r="D99" s="301" t="s">
        <v>1367</v>
      </c>
      <c r="E99" s="301" t="s">
        <v>1368</v>
      </c>
      <c r="F99" s="309">
        <v>5.3259999999999996</v>
      </c>
      <c r="G99" s="309">
        <v>5.3259999999999996</v>
      </c>
      <c r="H99" s="342">
        <f>G99-F99</f>
        <v>0</v>
      </c>
      <c r="I99" s="330">
        <f>C99*C201</f>
        <v>0.17778845974872035</v>
      </c>
      <c r="J99" s="332">
        <f t="shared" si="2"/>
        <v>0.17778845974872035</v>
      </c>
      <c r="K99" s="535"/>
    </row>
    <row r="100" spans="1:11" ht="15.75">
      <c r="A100" s="486">
        <v>93</v>
      </c>
      <c r="B100" s="318" t="s">
        <v>274</v>
      </c>
      <c r="C100" s="81">
        <v>60.9</v>
      </c>
      <c r="D100" s="301"/>
      <c r="E100" s="301"/>
      <c r="F100" s="309"/>
      <c r="G100" s="309"/>
      <c r="H100" s="343"/>
      <c r="I100" s="330">
        <f>C100*C201</f>
        <v>0.13483583061889251</v>
      </c>
      <c r="J100" s="332">
        <f t="shared" si="2"/>
        <v>0.13483583061889251</v>
      </c>
      <c r="K100" s="535"/>
    </row>
    <row r="101" spans="1:11" ht="31.5">
      <c r="A101" s="486">
        <v>94</v>
      </c>
      <c r="B101" s="319" t="s">
        <v>361</v>
      </c>
      <c r="C101" s="81">
        <v>42.9</v>
      </c>
      <c r="D101" s="301"/>
      <c r="E101" s="301"/>
      <c r="F101" s="304"/>
      <c r="G101" s="304"/>
      <c r="H101" s="309"/>
      <c r="I101" s="330">
        <f>C101*C201</f>
        <v>9.4982875756165666E-2</v>
      </c>
      <c r="J101" s="332">
        <f t="shared" si="2"/>
        <v>9.4982875756165666E-2</v>
      </c>
      <c r="K101" s="535"/>
    </row>
    <row r="102" spans="1:11" ht="15.75">
      <c r="A102" s="533">
        <v>95</v>
      </c>
      <c r="B102" s="583" t="s">
        <v>127</v>
      </c>
      <c r="C102" s="534">
        <v>43.9</v>
      </c>
      <c r="D102" s="584" t="s">
        <v>1359</v>
      </c>
      <c r="E102" s="584" t="s">
        <v>1331</v>
      </c>
      <c r="F102" s="545">
        <v>1.0049999999999999</v>
      </c>
      <c r="G102" s="545">
        <v>1.0109999999999999</v>
      </c>
      <c r="H102" s="545">
        <f>G102-F102</f>
        <v>6.0000000000000053E-3</v>
      </c>
      <c r="I102" s="585"/>
      <c r="J102" s="586">
        <f t="shared" si="2"/>
        <v>6.0000000000000053E-3</v>
      </c>
      <c r="K102" s="535"/>
    </row>
    <row r="103" spans="1:11" ht="15.75">
      <c r="A103" s="486">
        <v>96</v>
      </c>
      <c r="B103" s="318" t="s">
        <v>128</v>
      </c>
      <c r="C103" s="81">
        <v>42.5</v>
      </c>
      <c r="D103" s="301"/>
      <c r="E103" s="301"/>
      <c r="F103" s="304"/>
      <c r="G103" s="304"/>
      <c r="H103" s="309"/>
      <c r="I103" s="330">
        <f>C103*C201</f>
        <v>9.4097254536993954E-2</v>
      </c>
      <c r="J103" s="332">
        <f t="shared" si="2"/>
        <v>9.4097254536993954E-2</v>
      </c>
      <c r="K103" s="535"/>
    </row>
    <row r="104" spans="1:11" ht="15.75">
      <c r="A104" s="486">
        <v>97</v>
      </c>
      <c r="B104" s="319" t="s">
        <v>362</v>
      </c>
      <c r="C104" s="81">
        <v>41.9</v>
      </c>
      <c r="D104" s="301"/>
      <c r="E104" s="301"/>
      <c r="F104" s="309"/>
      <c r="G104" s="309"/>
      <c r="H104" s="337"/>
      <c r="I104" s="330">
        <f>C104*C201</f>
        <v>9.2768822708236387E-2</v>
      </c>
      <c r="J104" s="332">
        <f t="shared" si="2"/>
        <v>9.2768822708236387E-2</v>
      </c>
      <c r="K104" s="535"/>
    </row>
    <row r="105" spans="1:11" ht="15.75">
      <c r="A105" s="486">
        <v>98</v>
      </c>
      <c r="B105" s="318" t="s">
        <v>231</v>
      </c>
      <c r="C105" s="81">
        <v>42.4</v>
      </c>
      <c r="D105" s="301"/>
      <c r="E105" s="301"/>
      <c r="F105" s="304"/>
      <c r="G105" s="304"/>
      <c r="H105" s="309"/>
      <c r="I105" s="330">
        <f>C105*C201</f>
        <v>9.3875849232201034E-2</v>
      </c>
      <c r="J105" s="332">
        <f t="shared" si="2"/>
        <v>9.3875849232201034E-2</v>
      </c>
      <c r="K105" s="535"/>
    </row>
    <row r="106" spans="1:11" ht="15.75">
      <c r="A106" s="486">
        <v>99</v>
      </c>
      <c r="B106" s="318" t="s">
        <v>363</v>
      </c>
      <c r="C106" s="81">
        <v>43.8</v>
      </c>
      <c r="D106" s="301"/>
      <c r="E106" s="301"/>
      <c r="F106" s="309"/>
      <c r="G106" s="309"/>
      <c r="H106" s="309"/>
      <c r="I106" s="330">
        <f>C106*C201</f>
        <v>9.6975523499301997E-2</v>
      </c>
      <c r="J106" s="332">
        <f t="shared" si="2"/>
        <v>9.6975523499301997E-2</v>
      </c>
      <c r="K106" s="535"/>
    </row>
    <row r="107" spans="1:11" ht="78.75">
      <c r="A107" s="486">
        <v>100</v>
      </c>
      <c r="B107" s="319" t="s">
        <v>364</v>
      </c>
      <c r="C107" s="81">
        <v>42.9</v>
      </c>
      <c r="D107" s="301"/>
      <c r="E107" s="301"/>
      <c r="F107" s="309"/>
      <c r="G107" s="309"/>
      <c r="H107" s="309"/>
      <c r="I107" s="330">
        <f>C107*C201</f>
        <v>9.4982875756165666E-2</v>
      </c>
      <c r="J107" s="332">
        <f t="shared" si="2"/>
        <v>9.4982875756165666E-2</v>
      </c>
      <c r="K107" s="535"/>
    </row>
    <row r="108" spans="1:11" ht="31.5">
      <c r="A108" s="486">
        <v>101</v>
      </c>
      <c r="B108" s="319" t="s">
        <v>130</v>
      </c>
      <c r="C108" s="81">
        <v>80.8</v>
      </c>
      <c r="D108" s="301"/>
      <c r="E108" s="301"/>
      <c r="F108" s="309"/>
      <c r="G108" s="309"/>
      <c r="H108" s="309"/>
      <c r="I108" s="330">
        <f>C108*C201</f>
        <v>0.17889548627268498</v>
      </c>
      <c r="J108" s="332">
        <f t="shared" si="2"/>
        <v>0.17889548627268498</v>
      </c>
      <c r="K108" s="535"/>
    </row>
    <row r="109" spans="1:11" ht="15.75">
      <c r="A109" s="533">
        <v>102</v>
      </c>
      <c r="B109" s="587" t="s">
        <v>279</v>
      </c>
      <c r="C109" s="534">
        <v>61</v>
      </c>
      <c r="D109" s="584" t="s">
        <v>1353</v>
      </c>
      <c r="E109" s="584" t="s">
        <v>1331</v>
      </c>
      <c r="F109" s="545">
        <v>4.0979999999999999</v>
      </c>
      <c r="G109" s="545">
        <v>4.0990000000000002</v>
      </c>
      <c r="H109" s="544">
        <f>G109-F109</f>
        <v>1.000000000000334E-3</v>
      </c>
      <c r="I109" s="585"/>
      <c r="J109" s="586">
        <f t="shared" si="2"/>
        <v>1.000000000000334E-3</v>
      </c>
      <c r="K109" s="549"/>
    </row>
    <row r="110" spans="1:11" ht="15.75">
      <c r="A110" s="486">
        <v>103</v>
      </c>
      <c r="B110" s="318" t="s">
        <v>131</v>
      </c>
      <c r="C110" s="81">
        <v>42.8</v>
      </c>
      <c r="D110" s="301"/>
      <c r="E110" s="301"/>
      <c r="F110" s="309"/>
      <c r="G110" s="309"/>
      <c r="H110" s="309"/>
      <c r="I110" s="330">
        <f>C110*C201</f>
        <v>9.4761470451372731E-2</v>
      </c>
      <c r="J110" s="332">
        <f t="shared" si="2"/>
        <v>9.4761470451372731E-2</v>
      </c>
      <c r="K110" s="535"/>
    </row>
    <row r="111" spans="1:11" ht="15.75">
      <c r="A111" s="485">
        <v>104</v>
      </c>
      <c r="B111" s="318" t="s">
        <v>132</v>
      </c>
      <c r="C111" s="81">
        <v>44.1</v>
      </c>
      <c r="D111" s="301"/>
      <c r="E111" s="301"/>
      <c r="F111" s="309"/>
      <c r="G111" s="309"/>
      <c r="H111" s="309"/>
      <c r="I111" s="330">
        <f>C111*C201</f>
        <v>9.7639739413680787E-2</v>
      </c>
      <c r="J111" s="332">
        <f t="shared" si="2"/>
        <v>9.7639739413680787E-2</v>
      </c>
      <c r="K111" s="535"/>
    </row>
    <row r="112" spans="1:11" ht="15.75">
      <c r="A112" s="596">
        <v>105</v>
      </c>
      <c r="B112" s="318" t="s">
        <v>133</v>
      </c>
      <c r="C112" s="81">
        <v>42</v>
      </c>
      <c r="D112" s="304" t="s">
        <v>1334</v>
      </c>
      <c r="E112" s="301" t="s">
        <v>1331</v>
      </c>
      <c r="F112" s="337">
        <v>3.069</v>
      </c>
      <c r="G112" s="337">
        <v>3.069</v>
      </c>
      <c r="H112" s="552">
        <f>G112-F112</f>
        <v>0</v>
      </c>
      <c r="I112" s="330">
        <f>C112*C201</f>
        <v>9.2990228013029322E-2</v>
      </c>
      <c r="J112" s="332">
        <f t="shared" si="2"/>
        <v>9.2990228013029322E-2</v>
      </c>
      <c r="K112" s="535"/>
    </row>
    <row r="113" spans="1:11" ht="31.5">
      <c r="A113" s="486">
        <v>106</v>
      </c>
      <c r="B113" s="319" t="s">
        <v>365</v>
      </c>
      <c r="C113" s="81">
        <v>42.1</v>
      </c>
      <c r="D113" s="301"/>
      <c r="E113" s="301"/>
      <c r="F113" s="309"/>
      <c r="G113" s="309"/>
      <c r="H113" s="552"/>
      <c r="I113" s="330">
        <f>C113*C201</f>
        <v>9.3211633317822257E-2</v>
      </c>
      <c r="J113" s="332">
        <f t="shared" si="2"/>
        <v>9.3211633317822257E-2</v>
      </c>
      <c r="K113" s="535"/>
    </row>
    <row r="114" spans="1:11" ht="15.75">
      <c r="A114" s="486">
        <v>107</v>
      </c>
      <c r="B114" s="318" t="s">
        <v>134</v>
      </c>
      <c r="C114" s="81">
        <v>42.4</v>
      </c>
      <c r="D114" s="301"/>
      <c r="E114" s="301"/>
      <c r="F114" s="309"/>
      <c r="G114" s="309"/>
      <c r="H114" s="552"/>
      <c r="I114" s="330">
        <f>C114*C201</f>
        <v>9.3875849232201034E-2</v>
      </c>
      <c r="J114" s="332">
        <f t="shared" si="2"/>
        <v>9.3875849232201034E-2</v>
      </c>
      <c r="K114" s="535"/>
    </row>
    <row r="115" spans="1:11" ht="15.75">
      <c r="A115" s="596">
        <v>108</v>
      </c>
      <c r="B115" s="319" t="s">
        <v>135</v>
      </c>
      <c r="C115" s="81">
        <v>44.1</v>
      </c>
      <c r="D115" s="301" t="s">
        <v>1387</v>
      </c>
      <c r="E115" s="301" t="s">
        <v>1377</v>
      </c>
      <c r="F115" s="309">
        <v>1.2</v>
      </c>
      <c r="G115" s="309">
        <v>1.2</v>
      </c>
      <c r="H115" s="552">
        <f>G115-F115</f>
        <v>0</v>
      </c>
      <c r="I115" s="330">
        <f>C115*C201</f>
        <v>9.7639739413680787E-2</v>
      </c>
      <c r="J115" s="332">
        <f t="shared" si="2"/>
        <v>9.7639739413680787E-2</v>
      </c>
      <c r="K115" s="535"/>
    </row>
    <row r="116" spans="1:11" ht="15.75">
      <c r="A116" s="486">
        <v>109</v>
      </c>
      <c r="B116" s="599" t="s">
        <v>1431</v>
      </c>
      <c r="C116" s="81">
        <v>42.9</v>
      </c>
      <c r="D116" s="301"/>
      <c r="E116" s="301"/>
      <c r="F116" s="309"/>
      <c r="G116" s="309"/>
      <c r="H116" s="552"/>
      <c r="I116" s="330">
        <f>C116*C201</f>
        <v>9.4982875756165666E-2</v>
      </c>
      <c r="J116" s="332">
        <f t="shared" si="2"/>
        <v>9.4982875756165666E-2</v>
      </c>
      <c r="K116" s="535"/>
    </row>
    <row r="117" spans="1:11" ht="15.75">
      <c r="A117" s="486">
        <v>110</v>
      </c>
      <c r="B117" s="318" t="s">
        <v>367</v>
      </c>
      <c r="C117" s="81">
        <v>80.7</v>
      </c>
      <c r="D117" s="301"/>
      <c r="E117" s="301"/>
      <c r="F117" s="344"/>
      <c r="G117" s="344"/>
      <c r="H117" s="552"/>
      <c r="I117" s="330">
        <f>C117*C201</f>
        <v>0.17867408096789206</v>
      </c>
      <c r="J117" s="332">
        <f t="shared" si="2"/>
        <v>0.17867408096789206</v>
      </c>
      <c r="K117" s="535"/>
    </row>
    <row r="118" spans="1:11" ht="15.75">
      <c r="A118" s="486">
        <v>111</v>
      </c>
      <c r="B118" s="319" t="s">
        <v>136</v>
      </c>
      <c r="C118" s="81">
        <v>60.9</v>
      </c>
      <c r="D118" s="301"/>
      <c r="E118" s="301"/>
      <c r="F118" s="344"/>
      <c r="G118" s="344"/>
      <c r="H118" s="552"/>
      <c r="I118" s="330">
        <f>C118*C201</f>
        <v>0.13483583061889251</v>
      </c>
      <c r="J118" s="332">
        <f t="shared" si="2"/>
        <v>0.13483583061889251</v>
      </c>
      <c r="K118" s="535"/>
    </row>
    <row r="119" spans="1:11" ht="31.5">
      <c r="A119" s="533">
        <v>112</v>
      </c>
      <c r="B119" s="583" t="s">
        <v>368</v>
      </c>
      <c r="C119" s="534">
        <v>42.9</v>
      </c>
      <c r="D119" s="584" t="s">
        <v>1374</v>
      </c>
      <c r="E119" s="584" t="s">
        <v>1331</v>
      </c>
      <c r="F119" s="595">
        <v>2.4319999999999999</v>
      </c>
      <c r="G119" s="595">
        <v>2.5379999999999998</v>
      </c>
      <c r="H119" s="548">
        <f t="shared" ref="H119" si="3">G119-F119</f>
        <v>0.10599999999999987</v>
      </c>
      <c r="I119" s="585"/>
      <c r="J119" s="586">
        <f t="shared" si="2"/>
        <v>0.10599999999999987</v>
      </c>
      <c r="K119" s="535"/>
    </row>
    <row r="120" spans="1:11" ht="15.75">
      <c r="A120" s="486">
        <v>113</v>
      </c>
      <c r="B120" s="318" t="s">
        <v>137</v>
      </c>
      <c r="C120" s="81">
        <v>44</v>
      </c>
      <c r="D120" s="301"/>
      <c r="E120" s="301"/>
      <c r="F120" s="304"/>
      <c r="G120" s="304"/>
      <c r="H120" s="337"/>
      <c r="I120" s="330">
        <f>C120*C201</f>
        <v>9.7418334108887866E-2</v>
      </c>
      <c r="J120" s="332">
        <f t="shared" si="2"/>
        <v>9.7418334108887866E-2</v>
      </c>
      <c r="K120" s="535"/>
    </row>
    <row r="121" spans="1:11" ht="15.75">
      <c r="A121" s="486">
        <v>114</v>
      </c>
      <c r="B121" s="318" t="s">
        <v>369</v>
      </c>
      <c r="C121" s="81">
        <v>42.3</v>
      </c>
      <c r="D121" s="301"/>
      <c r="E121" s="301"/>
      <c r="F121" s="309"/>
      <c r="G121" s="309"/>
      <c r="H121" s="309"/>
      <c r="I121" s="330">
        <f>C121*C201</f>
        <v>9.3654443927408099E-2</v>
      </c>
      <c r="J121" s="332">
        <f t="shared" si="2"/>
        <v>9.3654443927408099E-2</v>
      </c>
      <c r="K121" s="535"/>
    </row>
    <row r="122" spans="1:11" ht="15.75">
      <c r="A122" s="486">
        <v>115</v>
      </c>
      <c r="B122" s="318" t="s">
        <v>139</v>
      </c>
      <c r="C122" s="81">
        <v>41.8</v>
      </c>
      <c r="D122" s="301" t="s">
        <v>326</v>
      </c>
      <c r="E122" s="301" t="s">
        <v>325</v>
      </c>
      <c r="F122" s="309">
        <v>14.33</v>
      </c>
      <c r="G122" s="309">
        <v>14.33</v>
      </c>
      <c r="H122" s="342"/>
      <c r="I122" s="330">
        <f>C122*C201</f>
        <v>9.2547417403443466E-2</v>
      </c>
      <c r="J122" s="332">
        <f t="shared" si="2"/>
        <v>9.2547417403443466E-2</v>
      </c>
      <c r="K122" s="535"/>
    </row>
    <row r="123" spans="1:11" ht="15.75">
      <c r="A123" s="533">
        <v>116</v>
      </c>
      <c r="B123" s="587" t="s">
        <v>140</v>
      </c>
      <c r="C123" s="534">
        <v>42.2</v>
      </c>
      <c r="D123" s="584" t="s">
        <v>1365</v>
      </c>
      <c r="E123" s="584" t="s">
        <v>1331</v>
      </c>
      <c r="F123" s="545">
        <v>3.7759999999999998</v>
      </c>
      <c r="G123" s="545">
        <v>3.7759999999999998</v>
      </c>
      <c r="H123" s="545">
        <f>G123-F123</f>
        <v>0</v>
      </c>
      <c r="I123" s="330">
        <f>C123*C201</f>
        <v>9.3433038622615178E-2</v>
      </c>
      <c r="J123" s="332">
        <f t="shared" si="2"/>
        <v>9.3433038622615178E-2</v>
      </c>
      <c r="K123" s="535"/>
    </row>
    <row r="124" spans="1:11" ht="15.75">
      <c r="A124" s="486">
        <v>117</v>
      </c>
      <c r="B124" s="318" t="s">
        <v>370</v>
      </c>
      <c r="C124" s="81">
        <v>44.1</v>
      </c>
      <c r="D124" s="301"/>
      <c r="E124" s="301"/>
      <c r="F124" s="309"/>
      <c r="G124" s="309"/>
      <c r="H124" s="309"/>
      <c r="I124" s="330">
        <f>C124*C201</f>
        <v>9.7639739413680787E-2</v>
      </c>
      <c r="J124" s="332">
        <f t="shared" si="2"/>
        <v>9.7639739413680787E-2</v>
      </c>
      <c r="K124" s="535"/>
    </row>
    <row r="125" spans="1:11" ht="15.75">
      <c r="A125" s="533">
        <v>118</v>
      </c>
      <c r="B125" s="583" t="s">
        <v>142</v>
      </c>
      <c r="C125" s="534">
        <v>42.7</v>
      </c>
      <c r="D125" s="584" t="s">
        <v>1371</v>
      </c>
      <c r="E125" s="584" t="s">
        <v>1370</v>
      </c>
      <c r="F125" s="590">
        <v>2.4980000000000002</v>
      </c>
      <c r="G125" s="590">
        <v>2.5</v>
      </c>
      <c r="H125" s="545">
        <f t="shared" ref="H125" si="4">G125-F125</f>
        <v>1.9999999999997797E-3</v>
      </c>
      <c r="I125" s="585"/>
      <c r="J125" s="586">
        <f t="shared" si="2"/>
        <v>1.9999999999997797E-3</v>
      </c>
      <c r="K125" s="535"/>
    </row>
    <row r="126" spans="1:11" ht="31.5">
      <c r="A126" s="486">
        <v>119</v>
      </c>
      <c r="B126" s="319" t="s">
        <v>143</v>
      </c>
      <c r="C126" s="81">
        <v>80.5</v>
      </c>
      <c r="D126" s="301"/>
      <c r="E126" s="301"/>
      <c r="F126" s="309"/>
      <c r="G126" s="309"/>
      <c r="H126" s="309"/>
      <c r="I126" s="330">
        <f>C126*C201</f>
        <v>0.17823127035830622</v>
      </c>
      <c r="J126" s="332">
        <f t="shared" si="2"/>
        <v>0.17823127035830622</v>
      </c>
      <c r="K126" s="535"/>
    </row>
    <row r="127" spans="1:11" ht="31.5">
      <c r="A127" s="533">
        <v>120</v>
      </c>
      <c r="B127" s="583" t="s">
        <v>144</v>
      </c>
      <c r="C127" s="534">
        <v>61</v>
      </c>
      <c r="D127" s="584" t="s">
        <v>1397</v>
      </c>
      <c r="E127" s="584" t="s">
        <v>1377</v>
      </c>
      <c r="F127" s="545">
        <v>3.673</v>
      </c>
      <c r="G127" s="545">
        <v>3.673</v>
      </c>
      <c r="H127" s="545">
        <f>G127-F127</f>
        <v>0</v>
      </c>
      <c r="I127" s="330">
        <f>C127*C201</f>
        <v>0.13505723592368546</v>
      </c>
      <c r="J127" s="586">
        <f t="shared" si="2"/>
        <v>0.13505723592368546</v>
      </c>
      <c r="K127" s="535"/>
    </row>
    <row r="128" spans="1:11" ht="15.75">
      <c r="A128" s="486">
        <v>121</v>
      </c>
      <c r="B128" s="318" t="s">
        <v>145</v>
      </c>
      <c r="C128" s="81">
        <v>42.9</v>
      </c>
      <c r="D128" s="301"/>
      <c r="E128" s="301"/>
      <c r="F128" s="340"/>
      <c r="G128" s="340"/>
      <c r="H128" s="337"/>
      <c r="I128" s="330">
        <f>C128*C201</f>
        <v>9.4982875756165666E-2</v>
      </c>
      <c r="J128" s="332">
        <f t="shared" si="2"/>
        <v>9.4982875756165666E-2</v>
      </c>
      <c r="K128" s="535"/>
    </row>
    <row r="129" spans="1:11" ht="15.75">
      <c r="A129" s="485">
        <v>122</v>
      </c>
      <c r="B129" s="325" t="s">
        <v>146</v>
      </c>
      <c r="C129" s="81">
        <v>44.1</v>
      </c>
      <c r="D129" s="301"/>
      <c r="E129" s="301"/>
      <c r="F129" s="309"/>
      <c r="G129" s="309"/>
      <c r="H129" s="309"/>
      <c r="I129" s="330">
        <f>C129*C201</f>
        <v>9.7639739413680787E-2</v>
      </c>
      <c r="J129" s="332">
        <f t="shared" si="2"/>
        <v>9.7639739413680787E-2</v>
      </c>
      <c r="K129" s="535"/>
    </row>
    <row r="130" spans="1:11" ht="15.75">
      <c r="A130" s="533">
        <v>123</v>
      </c>
      <c r="B130" s="592" t="s">
        <v>371</v>
      </c>
      <c r="C130" s="534">
        <v>42.3</v>
      </c>
      <c r="D130" s="593" t="s">
        <v>1340</v>
      </c>
      <c r="E130" s="593" t="s">
        <v>1360</v>
      </c>
      <c r="F130" s="545">
        <v>3.984</v>
      </c>
      <c r="G130" s="545">
        <v>3.984</v>
      </c>
      <c r="H130" s="545">
        <f>G130-F130</f>
        <v>0</v>
      </c>
      <c r="I130" s="330">
        <f>C130*C201</f>
        <v>9.3654443927408099E-2</v>
      </c>
      <c r="J130" s="586">
        <f t="shared" si="2"/>
        <v>9.3654443927408099E-2</v>
      </c>
      <c r="K130" s="535"/>
    </row>
    <row r="131" spans="1:11" ht="15.75">
      <c r="A131" s="486">
        <v>124</v>
      </c>
      <c r="B131" s="318" t="s">
        <v>147</v>
      </c>
      <c r="C131" s="81">
        <v>41.8</v>
      </c>
      <c r="D131" s="301"/>
      <c r="E131" s="301"/>
      <c r="F131" s="309"/>
      <c r="G131" s="309"/>
      <c r="H131" s="309"/>
      <c r="I131" s="330">
        <f>C131*C201</f>
        <v>9.2547417403443466E-2</v>
      </c>
      <c r="J131" s="332">
        <f t="shared" si="2"/>
        <v>9.2547417403443466E-2</v>
      </c>
      <c r="K131" s="535"/>
    </row>
    <row r="132" spans="1:11" ht="15.75">
      <c r="A132" s="486">
        <v>125</v>
      </c>
      <c r="B132" s="318" t="s">
        <v>372</v>
      </c>
      <c r="C132" s="81">
        <v>42.4</v>
      </c>
      <c r="D132" s="301"/>
      <c r="E132" s="301"/>
      <c r="F132" s="309"/>
      <c r="G132" s="309"/>
      <c r="H132" s="309"/>
      <c r="I132" s="330">
        <f>C132*C201</f>
        <v>9.3875849232201034E-2</v>
      </c>
      <c r="J132" s="332">
        <f t="shared" si="2"/>
        <v>9.3875849232201034E-2</v>
      </c>
      <c r="K132" s="535"/>
    </row>
    <row r="133" spans="1:11" ht="18.75" customHeight="1">
      <c r="A133" s="486">
        <v>126</v>
      </c>
      <c r="B133" s="318" t="s">
        <v>373</v>
      </c>
      <c r="C133" s="81">
        <v>43.8</v>
      </c>
      <c r="D133" s="301"/>
      <c r="E133" s="301"/>
      <c r="F133" s="309"/>
      <c r="G133" s="309"/>
      <c r="H133" s="309"/>
      <c r="I133" s="330">
        <f>C133*C201</f>
        <v>9.6975523499301997E-2</v>
      </c>
      <c r="J133" s="332">
        <f t="shared" si="2"/>
        <v>9.6975523499301997E-2</v>
      </c>
      <c r="K133" s="535"/>
    </row>
    <row r="134" spans="1:11" ht="20.25" customHeight="1">
      <c r="A134" s="486">
        <v>127</v>
      </c>
      <c r="B134" s="319" t="s">
        <v>148</v>
      </c>
      <c r="C134" s="81">
        <v>42.8</v>
      </c>
      <c r="D134" s="301"/>
      <c r="E134" s="301"/>
      <c r="F134" s="309"/>
      <c r="G134" s="309"/>
      <c r="H134" s="309"/>
      <c r="I134" s="330">
        <f>C134*C201</f>
        <v>9.4761470451372731E-2</v>
      </c>
      <c r="J134" s="332">
        <f t="shared" si="2"/>
        <v>9.4761470451372731E-2</v>
      </c>
      <c r="K134" s="535"/>
    </row>
    <row r="135" spans="1:11" ht="20.25" customHeight="1">
      <c r="A135" s="533">
        <v>128</v>
      </c>
      <c r="B135" s="587" t="s">
        <v>149</v>
      </c>
      <c r="C135" s="534">
        <v>80.5</v>
      </c>
      <c r="D135" s="584" t="s">
        <v>1332</v>
      </c>
      <c r="E135" s="584" t="s">
        <v>1331</v>
      </c>
      <c r="F135" s="545">
        <v>5.76</v>
      </c>
      <c r="G135" s="545">
        <v>5.76</v>
      </c>
      <c r="H135" s="546">
        <f>G135-F135</f>
        <v>0</v>
      </c>
      <c r="I135" s="330">
        <f>C135*C201</f>
        <v>0.17823127035830622</v>
      </c>
      <c r="J135" s="586">
        <f t="shared" si="2"/>
        <v>0.17823127035830622</v>
      </c>
      <c r="K135" s="535"/>
    </row>
    <row r="136" spans="1:11" ht="21" customHeight="1">
      <c r="A136" s="533">
        <v>129</v>
      </c>
      <c r="B136" s="587" t="s">
        <v>374</v>
      </c>
      <c r="C136" s="534">
        <v>60.8</v>
      </c>
      <c r="D136" s="584" t="s">
        <v>1333</v>
      </c>
      <c r="E136" s="584" t="s">
        <v>1331</v>
      </c>
      <c r="F136" s="545">
        <v>2.58</v>
      </c>
      <c r="G136" s="545">
        <v>2.58</v>
      </c>
      <c r="H136" s="546">
        <f>G136-F136</f>
        <v>0</v>
      </c>
      <c r="I136" s="330">
        <f>C136*C201</f>
        <v>0.13461442531409959</v>
      </c>
      <c r="J136" s="586">
        <f t="shared" si="2"/>
        <v>0.13461442531409959</v>
      </c>
      <c r="K136" s="535"/>
    </row>
    <row r="137" spans="1:11" ht="20.25" customHeight="1">
      <c r="A137" s="486">
        <v>130</v>
      </c>
      <c r="B137" s="319" t="s">
        <v>150</v>
      </c>
      <c r="C137" s="81">
        <v>42.7</v>
      </c>
      <c r="D137" s="301"/>
      <c r="E137" s="301"/>
      <c r="F137" s="309"/>
      <c r="G137" s="309"/>
      <c r="H137" s="309"/>
      <c r="I137" s="330">
        <f>C137*C201</f>
        <v>9.4540065146579824E-2</v>
      </c>
      <c r="J137" s="332">
        <f t="shared" ref="J137:J194" si="5">H137+I137</f>
        <v>9.4540065146579824E-2</v>
      </c>
      <c r="K137" s="535"/>
    </row>
    <row r="138" spans="1:11" ht="20.25" customHeight="1">
      <c r="A138" s="596">
        <v>131</v>
      </c>
      <c r="B138" s="318" t="s">
        <v>151</v>
      </c>
      <c r="C138" s="81">
        <v>44.1</v>
      </c>
      <c r="D138" s="301" t="s">
        <v>1362</v>
      </c>
      <c r="E138" s="301" t="s">
        <v>1363</v>
      </c>
      <c r="F138" s="309">
        <v>1.7</v>
      </c>
      <c r="G138" s="309">
        <v>1.7</v>
      </c>
      <c r="H138" s="342">
        <f>G138-F138</f>
        <v>0</v>
      </c>
      <c r="I138" s="330">
        <f>C138*C201</f>
        <v>9.7639739413680787E-2</v>
      </c>
      <c r="J138" s="332">
        <f t="shared" si="5"/>
        <v>9.7639739413680787E-2</v>
      </c>
      <c r="K138" s="535"/>
    </row>
    <row r="139" spans="1:11" ht="18.75" customHeight="1">
      <c r="A139" s="486">
        <v>132</v>
      </c>
      <c r="B139" s="318" t="s">
        <v>223</v>
      </c>
      <c r="C139" s="81">
        <v>42.3</v>
      </c>
      <c r="D139" s="301"/>
      <c r="E139" s="301"/>
      <c r="F139" s="309"/>
      <c r="G139" s="309"/>
      <c r="H139" s="309"/>
      <c r="I139" s="330">
        <f>C139*C201</f>
        <v>9.3654443927408099E-2</v>
      </c>
      <c r="J139" s="332">
        <f t="shared" si="5"/>
        <v>9.3654443927408099E-2</v>
      </c>
      <c r="K139" s="535"/>
    </row>
    <row r="140" spans="1:11" ht="63">
      <c r="A140" s="533">
        <v>133</v>
      </c>
      <c r="B140" s="583" t="s">
        <v>152</v>
      </c>
      <c r="C140" s="534">
        <v>41.8</v>
      </c>
      <c r="D140" s="584" t="s">
        <v>1384</v>
      </c>
      <c r="E140" s="584" t="s">
        <v>1385</v>
      </c>
      <c r="F140" s="545">
        <v>27.364999999999998</v>
      </c>
      <c r="G140" s="545">
        <v>27.364999999999998</v>
      </c>
      <c r="H140" s="545">
        <f>G140-F140</f>
        <v>0</v>
      </c>
      <c r="I140" s="330">
        <f>C140*C201</f>
        <v>9.2547417403443466E-2</v>
      </c>
      <c r="J140" s="586">
        <f t="shared" si="5"/>
        <v>9.2547417403443466E-2</v>
      </c>
      <c r="K140" s="535"/>
    </row>
    <row r="141" spans="1:11" ht="15.75">
      <c r="A141" s="486">
        <v>134</v>
      </c>
      <c r="B141" s="319" t="s">
        <v>1414</v>
      </c>
      <c r="C141" s="81">
        <v>42.2</v>
      </c>
      <c r="D141" s="301"/>
      <c r="E141" s="301"/>
      <c r="F141" s="309"/>
      <c r="G141" s="309"/>
      <c r="H141" s="309"/>
      <c r="I141" s="330">
        <f>C141*C201</f>
        <v>9.3433038622615178E-2</v>
      </c>
      <c r="J141" s="332">
        <f t="shared" si="5"/>
        <v>9.3433038622615178E-2</v>
      </c>
      <c r="K141" s="535"/>
    </row>
    <row r="142" spans="1:11" s="291" customFormat="1" ht="24.75" customHeight="1">
      <c r="A142" s="533">
        <v>135</v>
      </c>
      <c r="B142" s="587" t="s">
        <v>153</v>
      </c>
      <c r="C142" s="534">
        <v>44.2</v>
      </c>
      <c r="D142" s="584" t="s">
        <v>1357</v>
      </c>
      <c r="E142" s="584" t="s">
        <v>1331</v>
      </c>
      <c r="F142" s="545">
        <v>1.2010000000000001</v>
      </c>
      <c r="G142" s="545">
        <v>1.2010000000000001</v>
      </c>
      <c r="H142" s="544">
        <f>G142-F142</f>
        <v>0</v>
      </c>
      <c r="I142" s="330">
        <f>C142*C201</f>
        <v>9.7861144718473722E-2</v>
      </c>
      <c r="J142" s="586">
        <f t="shared" si="5"/>
        <v>9.7861144718473722E-2</v>
      </c>
      <c r="K142" s="535"/>
    </row>
    <row r="143" spans="1:11" ht="20.25" customHeight="1">
      <c r="A143" s="486">
        <v>136</v>
      </c>
      <c r="B143" s="318" t="s">
        <v>376</v>
      </c>
      <c r="C143" s="81">
        <v>42.9</v>
      </c>
      <c r="D143" s="301"/>
      <c r="E143" s="301"/>
      <c r="F143" s="309"/>
      <c r="G143" s="309"/>
      <c r="H143" s="309"/>
      <c r="I143" s="330">
        <f>C143*C201</f>
        <v>9.4982875756165666E-2</v>
      </c>
      <c r="J143" s="332">
        <f t="shared" si="5"/>
        <v>9.4982875756165666E-2</v>
      </c>
      <c r="K143" s="535"/>
    </row>
    <row r="144" spans="1:11" ht="31.5">
      <c r="A144" s="486">
        <v>137</v>
      </c>
      <c r="B144" s="317" t="s">
        <v>154</v>
      </c>
      <c r="C144" s="81">
        <v>80.599999999999994</v>
      </c>
      <c r="D144" s="301" t="s">
        <v>409</v>
      </c>
      <c r="E144" s="301" t="s">
        <v>323</v>
      </c>
      <c r="F144" s="339">
        <v>26731</v>
      </c>
      <c r="G144" s="339">
        <v>26731</v>
      </c>
      <c r="H144" s="352"/>
      <c r="I144" s="330">
        <f>C144*C201</f>
        <v>0.17845267566309911</v>
      </c>
      <c r="J144" s="332">
        <f t="shared" si="5"/>
        <v>0.17845267566309911</v>
      </c>
      <c r="K144" s="535"/>
    </row>
    <row r="145" spans="1:12" ht="15.75">
      <c r="A145" s="533">
        <v>138</v>
      </c>
      <c r="B145" s="587" t="s">
        <v>155</v>
      </c>
      <c r="C145" s="534">
        <v>60.8</v>
      </c>
      <c r="D145" s="584" t="s">
        <v>1354</v>
      </c>
      <c r="E145" s="584" t="s">
        <v>1331</v>
      </c>
      <c r="F145" s="545">
        <v>3.5430000000000001</v>
      </c>
      <c r="G145" s="545">
        <v>3.544</v>
      </c>
      <c r="H145" s="545">
        <f>G145-F145</f>
        <v>9.9999999999988987E-4</v>
      </c>
      <c r="I145" s="585"/>
      <c r="J145" s="586">
        <f t="shared" si="5"/>
        <v>9.9999999999988987E-4</v>
      </c>
      <c r="K145" s="563"/>
    </row>
    <row r="146" spans="1:12" ht="15.75">
      <c r="A146" s="486">
        <v>139</v>
      </c>
      <c r="B146" s="318" t="s">
        <v>377</v>
      </c>
      <c r="C146" s="81">
        <v>42.8</v>
      </c>
      <c r="D146" s="301" t="s">
        <v>481</v>
      </c>
      <c r="E146" s="301" t="s">
        <v>325</v>
      </c>
      <c r="F146" s="309"/>
      <c r="G146" s="309"/>
      <c r="H146" s="309"/>
      <c r="I146" s="330">
        <f>C146*C201</f>
        <v>9.4761470451372731E-2</v>
      </c>
      <c r="J146" s="332">
        <f t="shared" si="5"/>
        <v>9.4761470451372731E-2</v>
      </c>
      <c r="K146" s="535"/>
    </row>
    <row r="147" spans="1:12" ht="15.75">
      <c r="A147" s="486">
        <v>140</v>
      </c>
      <c r="B147" s="318" t="s">
        <v>157</v>
      </c>
      <c r="C147" s="81">
        <v>44.1</v>
      </c>
      <c r="D147" s="301"/>
      <c r="E147" s="301"/>
      <c r="F147" s="309"/>
      <c r="G147" s="309"/>
      <c r="H147" s="309"/>
      <c r="I147" s="330">
        <f>C147*C201</f>
        <v>9.7639739413680787E-2</v>
      </c>
      <c r="J147" s="332">
        <f t="shared" si="5"/>
        <v>9.7639739413680787E-2</v>
      </c>
      <c r="K147" s="535"/>
    </row>
    <row r="148" spans="1:12" ht="31.5">
      <c r="A148" s="486">
        <v>141</v>
      </c>
      <c r="B148" s="319" t="s">
        <v>378</v>
      </c>
      <c r="C148" s="81">
        <v>42</v>
      </c>
      <c r="D148" s="301"/>
      <c r="E148" s="301"/>
      <c r="F148" s="304"/>
      <c r="G148" s="304"/>
      <c r="H148" s="309"/>
      <c r="I148" s="330">
        <f>C148*C201</f>
        <v>9.2990228013029322E-2</v>
      </c>
      <c r="J148" s="332">
        <f t="shared" si="5"/>
        <v>9.2990228013029322E-2</v>
      </c>
      <c r="K148" s="535"/>
    </row>
    <row r="149" spans="1:12" ht="15.75">
      <c r="A149" s="486">
        <v>142</v>
      </c>
      <c r="B149" s="318" t="s">
        <v>158</v>
      </c>
      <c r="C149" s="81">
        <v>41.8</v>
      </c>
      <c r="D149" s="301" t="s">
        <v>327</v>
      </c>
      <c r="E149" s="301" t="s">
        <v>325</v>
      </c>
      <c r="F149" s="309">
        <v>4.3710000000000004</v>
      </c>
      <c r="G149" s="309">
        <v>4.3710000000000004</v>
      </c>
      <c r="H149" s="342"/>
      <c r="I149" s="330">
        <f>C149*C201</f>
        <v>9.2547417403443466E-2</v>
      </c>
      <c r="J149" s="332">
        <f t="shared" si="5"/>
        <v>9.2547417403443466E-2</v>
      </c>
      <c r="K149" s="535"/>
    </row>
    <row r="150" spans="1:12" ht="15.75">
      <c r="A150" s="486">
        <v>143</v>
      </c>
      <c r="B150" s="316" t="s">
        <v>379</v>
      </c>
      <c r="C150" s="81">
        <v>42.4</v>
      </c>
      <c r="D150" s="301"/>
      <c r="E150" s="301"/>
      <c r="F150" s="309"/>
      <c r="G150" s="309"/>
      <c r="H150" s="343"/>
      <c r="I150" s="330">
        <f>C150*C201</f>
        <v>9.3875849232201034E-2</v>
      </c>
      <c r="J150" s="332">
        <f t="shared" si="5"/>
        <v>9.3875849232201034E-2</v>
      </c>
      <c r="K150" s="535"/>
    </row>
    <row r="151" spans="1:12" ht="31.5">
      <c r="A151" s="486">
        <v>144</v>
      </c>
      <c r="B151" s="319" t="s">
        <v>159</v>
      </c>
      <c r="C151" s="81">
        <v>43.8</v>
      </c>
      <c r="D151" s="301"/>
      <c r="E151" s="301"/>
      <c r="F151" s="304"/>
      <c r="G151" s="304"/>
      <c r="H151" s="309"/>
      <c r="I151" s="330">
        <f>C151*C201</f>
        <v>9.6975523499301997E-2</v>
      </c>
      <c r="J151" s="332">
        <f t="shared" si="5"/>
        <v>9.6975523499301997E-2</v>
      </c>
      <c r="K151" s="535"/>
    </row>
    <row r="152" spans="1:12" ht="31.5">
      <c r="A152" s="486">
        <v>145</v>
      </c>
      <c r="B152" s="319" t="s">
        <v>380</v>
      </c>
      <c r="C152" s="81">
        <v>43</v>
      </c>
      <c r="D152" s="301" t="s">
        <v>482</v>
      </c>
      <c r="E152" s="301" t="s">
        <v>483</v>
      </c>
      <c r="F152" s="309"/>
      <c r="G152" s="309"/>
      <c r="H152" s="309"/>
      <c r="I152" s="330">
        <f>C152*C201</f>
        <v>9.5204281060958587E-2</v>
      </c>
      <c r="J152" s="332">
        <f t="shared" si="5"/>
        <v>9.5204281060958587E-2</v>
      </c>
      <c r="K152" s="535"/>
    </row>
    <row r="153" spans="1:12" ht="15.75">
      <c r="A153" s="486">
        <v>146</v>
      </c>
      <c r="B153" s="316" t="s">
        <v>280</v>
      </c>
      <c r="C153" s="81">
        <v>80.5</v>
      </c>
      <c r="D153" s="311"/>
      <c r="E153" s="311"/>
      <c r="F153" s="309"/>
      <c r="G153" s="309"/>
      <c r="H153" s="309"/>
      <c r="I153" s="330">
        <f>C153*C201</f>
        <v>0.17823127035830622</v>
      </c>
      <c r="J153" s="332">
        <f t="shared" si="5"/>
        <v>0.17823127035830622</v>
      </c>
      <c r="K153" s="535"/>
    </row>
    <row r="154" spans="1:12" ht="31.5">
      <c r="A154" s="533">
        <v>147</v>
      </c>
      <c r="B154" s="583" t="s">
        <v>160</v>
      </c>
      <c r="C154" s="534">
        <v>61.1</v>
      </c>
      <c r="D154" s="584" t="s">
        <v>1398</v>
      </c>
      <c r="E154" s="584" t="s">
        <v>1377</v>
      </c>
      <c r="F154" s="545">
        <v>3.1</v>
      </c>
      <c r="G154" s="545">
        <v>3.121</v>
      </c>
      <c r="H154" s="545">
        <f>G154-F154</f>
        <v>2.0999999999999908E-2</v>
      </c>
      <c r="I154" s="585"/>
      <c r="J154" s="586">
        <f t="shared" si="5"/>
        <v>2.0999999999999908E-2</v>
      </c>
      <c r="K154" s="535"/>
    </row>
    <row r="155" spans="1:12" ht="18.75" customHeight="1">
      <c r="A155" s="486">
        <v>148</v>
      </c>
      <c r="B155" s="318" t="s">
        <v>161</v>
      </c>
      <c r="C155" s="81">
        <v>42.8</v>
      </c>
      <c r="D155" s="301"/>
      <c r="E155" s="301"/>
      <c r="F155" s="309"/>
      <c r="G155" s="309"/>
      <c r="H155" s="309"/>
      <c r="I155" s="330">
        <f>C155*C201</f>
        <v>9.4761470451372731E-2</v>
      </c>
      <c r="J155" s="332">
        <f t="shared" si="5"/>
        <v>9.4761470451372731E-2</v>
      </c>
      <c r="K155" s="535"/>
    </row>
    <row r="156" spans="1:12" ht="21" customHeight="1">
      <c r="A156" s="486">
        <v>149</v>
      </c>
      <c r="B156" s="318" t="s">
        <v>162</v>
      </c>
      <c r="C156" s="81">
        <v>44</v>
      </c>
      <c r="D156" s="301"/>
      <c r="E156" s="301"/>
      <c r="F156" s="309"/>
      <c r="G156" s="309"/>
      <c r="H156" s="309"/>
      <c r="I156" s="330">
        <f>C156*C201</f>
        <v>9.7418334108887866E-2</v>
      </c>
      <c r="J156" s="332">
        <f t="shared" si="5"/>
        <v>9.7418334108887866E-2</v>
      </c>
      <c r="K156" s="535"/>
    </row>
    <row r="157" spans="1:12" ht="31.5">
      <c r="A157" s="486">
        <v>150</v>
      </c>
      <c r="B157" s="317" t="s">
        <v>381</v>
      </c>
      <c r="C157" s="81">
        <v>42.5</v>
      </c>
      <c r="D157" s="301" t="s">
        <v>324</v>
      </c>
      <c r="E157" s="301" t="s">
        <v>325</v>
      </c>
      <c r="F157" s="309">
        <v>16.213000000000001</v>
      </c>
      <c r="G157" s="309">
        <v>16.213000000000001</v>
      </c>
      <c r="H157" s="342"/>
      <c r="I157" s="330">
        <f>C157*C201</f>
        <v>9.4097254536993954E-2</v>
      </c>
      <c r="J157" s="332">
        <f t="shared" si="5"/>
        <v>9.4097254536993954E-2</v>
      </c>
      <c r="K157" s="535"/>
    </row>
    <row r="158" spans="1:12" ht="15.75">
      <c r="A158" s="486">
        <v>151</v>
      </c>
      <c r="B158" s="318" t="s">
        <v>163</v>
      </c>
      <c r="C158" s="81">
        <v>41.6</v>
      </c>
      <c r="D158" s="301"/>
      <c r="E158" s="301"/>
      <c r="F158" s="309"/>
      <c r="G158" s="309"/>
      <c r="H158" s="309"/>
      <c r="I158" s="330">
        <f>C158*C201</f>
        <v>9.2104606793857624E-2</v>
      </c>
      <c r="J158" s="332">
        <f t="shared" si="5"/>
        <v>9.2104606793857624E-2</v>
      </c>
      <c r="K158" s="535"/>
    </row>
    <row r="159" spans="1:12" ht="15.75">
      <c r="A159" s="486">
        <v>152</v>
      </c>
      <c r="B159" s="319" t="s">
        <v>382</v>
      </c>
      <c r="C159" s="81">
        <v>42.3</v>
      </c>
      <c r="D159" s="301" t="s">
        <v>322</v>
      </c>
      <c r="E159" s="301" t="s">
        <v>325</v>
      </c>
      <c r="F159" s="304">
        <v>32.744999999999997</v>
      </c>
      <c r="G159" s="304">
        <v>32.744999999999997</v>
      </c>
      <c r="H159" s="342"/>
      <c r="I159" s="330">
        <f>C159*C201</f>
        <v>9.3654443927408099E-2</v>
      </c>
      <c r="J159" s="332">
        <f t="shared" si="5"/>
        <v>9.3654443927408099E-2</v>
      </c>
      <c r="K159" s="535"/>
      <c r="L159" s="291"/>
    </row>
    <row r="160" spans="1:12" ht="31.5">
      <c r="A160" s="533">
        <v>153</v>
      </c>
      <c r="B160" s="583" t="s">
        <v>383</v>
      </c>
      <c r="C160" s="534">
        <v>43.9</v>
      </c>
      <c r="D160" s="584" t="s">
        <v>1337</v>
      </c>
      <c r="E160" s="584" t="s">
        <v>1331</v>
      </c>
      <c r="F160" s="545">
        <v>0.17299999999999999</v>
      </c>
      <c r="G160" s="545">
        <v>0.17399999999999999</v>
      </c>
      <c r="H160" s="547">
        <f>G160-F160</f>
        <v>1.0000000000000009E-3</v>
      </c>
      <c r="I160" s="585"/>
      <c r="J160" s="586">
        <f>H160+I160</f>
        <v>1.0000000000000009E-3</v>
      </c>
      <c r="K160" s="535"/>
    </row>
    <row r="161" spans="1:13" ht="31.5">
      <c r="A161" s="486">
        <v>154</v>
      </c>
      <c r="B161" s="319" t="s">
        <v>165</v>
      </c>
      <c r="C161" s="81">
        <v>42.6</v>
      </c>
      <c r="D161" s="301" t="s">
        <v>479</v>
      </c>
      <c r="E161" s="301" t="s">
        <v>480</v>
      </c>
      <c r="F161" s="309">
        <v>0.44</v>
      </c>
      <c r="G161" s="309">
        <v>0.44</v>
      </c>
      <c r="H161" s="342"/>
      <c r="I161" s="330">
        <f>C161*C201</f>
        <v>9.4318659841786889E-2</v>
      </c>
      <c r="J161" s="332">
        <f t="shared" si="5"/>
        <v>9.4318659841786889E-2</v>
      </c>
      <c r="K161" s="535"/>
    </row>
    <row r="162" spans="1:13" ht="15.75">
      <c r="A162" s="596">
        <v>155</v>
      </c>
      <c r="B162" s="316" t="s">
        <v>384</v>
      </c>
      <c r="C162" s="81">
        <v>80.8</v>
      </c>
      <c r="D162" s="301" t="s">
        <v>1395</v>
      </c>
      <c r="E162" s="301" t="s">
        <v>1377</v>
      </c>
      <c r="F162" s="309">
        <v>5.9589999999999996</v>
      </c>
      <c r="G162" s="309">
        <v>5.9589999999999996</v>
      </c>
      <c r="H162" s="342">
        <f>G162-F162</f>
        <v>0</v>
      </c>
      <c r="I162" s="330">
        <f>C162*C201</f>
        <v>0.17889548627268498</v>
      </c>
      <c r="J162" s="332">
        <f t="shared" si="5"/>
        <v>0.17889548627268498</v>
      </c>
      <c r="K162" s="535"/>
    </row>
    <row r="163" spans="1:13" ht="15.75">
      <c r="A163" s="486">
        <v>156</v>
      </c>
      <c r="B163" s="316" t="s">
        <v>281</v>
      </c>
      <c r="C163" s="81">
        <v>45.7</v>
      </c>
      <c r="D163" s="301"/>
      <c r="E163" s="301"/>
      <c r="F163" s="309"/>
      <c r="G163" s="309"/>
      <c r="H163" s="309"/>
      <c r="I163" s="330">
        <f>C163*C201</f>
        <v>0.10118222429036763</v>
      </c>
      <c r="J163" s="332">
        <f t="shared" si="5"/>
        <v>0.10118222429036763</v>
      </c>
      <c r="K163" s="535"/>
    </row>
    <row r="164" spans="1:13" ht="47.25">
      <c r="A164" s="533">
        <v>157</v>
      </c>
      <c r="B164" s="589" t="s">
        <v>385</v>
      </c>
      <c r="C164" s="534">
        <v>37.4</v>
      </c>
      <c r="D164" s="584" t="s">
        <v>1376</v>
      </c>
      <c r="E164" s="584" t="s">
        <v>1377</v>
      </c>
      <c r="F164" s="590">
        <v>1.375</v>
      </c>
      <c r="G164" s="590">
        <v>1.375</v>
      </c>
      <c r="H164" s="545">
        <f>G164-F164</f>
        <v>0</v>
      </c>
      <c r="I164" s="330">
        <f>C164*C201</f>
        <v>8.2805583992554679E-2</v>
      </c>
      <c r="J164" s="586">
        <f>H164+I164</f>
        <v>8.2805583992554679E-2</v>
      </c>
      <c r="K164" s="563"/>
      <c r="L164" s="291"/>
      <c r="M164" s="291"/>
    </row>
    <row r="165" spans="1:13" ht="15.75">
      <c r="A165" s="486">
        <v>158</v>
      </c>
      <c r="B165" s="316" t="s">
        <v>334</v>
      </c>
      <c r="C165" s="81">
        <v>68.7</v>
      </c>
      <c r="D165" s="301"/>
      <c r="E165" s="301"/>
      <c r="F165" s="309"/>
      <c r="G165" s="309"/>
      <c r="H165" s="343"/>
      <c r="I165" s="330">
        <f>C165*C201</f>
        <v>0.15210544439274082</v>
      </c>
      <c r="J165" s="332">
        <f>H165+I165</f>
        <v>0.15210544439274082</v>
      </c>
      <c r="K165" s="535"/>
    </row>
    <row r="166" spans="1:13" ht="15.75">
      <c r="A166" s="486">
        <v>159</v>
      </c>
      <c r="B166" s="316" t="s">
        <v>166</v>
      </c>
      <c r="C166" s="81">
        <v>42.4</v>
      </c>
      <c r="D166" s="301" t="s">
        <v>410</v>
      </c>
      <c r="E166" s="301" t="s">
        <v>325</v>
      </c>
      <c r="F166" s="309"/>
      <c r="G166" s="309"/>
      <c r="H166" s="309"/>
      <c r="I166" s="330">
        <f>C166*C201</f>
        <v>9.3875849232201034E-2</v>
      </c>
      <c r="J166" s="332">
        <f t="shared" si="5"/>
        <v>9.3875849232201034E-2</v>
      </c>
      <c r="K166" s="535"/>
    </row>
    <row r="167" spans="1:13" ht="15.75">
      <c r="A167" s="486">
        <v>160</v>
      </c>
      <c r="B167" s="316" t="s">
        <v>334</v>
      </c>
      <c r="C167" s="81">
        <v>68.2</v>
      </c>
      <c r="D167" s="301"/>
      <c r="E167" s="301"/>
      <c r="F167" s="309"/>
      <c r="G167" s="309"/>
      <c r="H167" s="309"/>
      <c r="I167" s="330">
        <f>C167*C201</f>
        <v>0.15099841786877619</v>
      </c>
      <c r="J167" s="332">
        <f t="shared" si="5"/>
        <v>0.15099841786877619</v>
      </c>
      <c r="K167" s="535"/>
    </row>
    <row r="168" spans="1:13" ht="31.5">
      <c r="A168" s="533">
        <v>161</v>
      </c>
      <c r="B168" s="589" t="s">
        <v>386</v>
      </c>
      <c r="C168" s="534">
        <v>58</v>
      </c>
      <c r="D168" s="584" t="s">
        <v>1396</v>
      </c>
      <c r="E168" s="584" t="s">
        <v>1377</v>
      </c>
      <c r="F168" s="545">
        <v>1.599</v>
      </c>
      <c r="G168" s="545">
        <v>1.6240000000000001</v>
      </c>
      <c r="H168" s="547">
        <f>G168-F168</f>
        <v>2.5000000000000133E-2</v>
      </c>
      <c r="I168" s="585"/>
      <c r="J168" s="586">
        <f t="shared" si="5"/>
        <v>2.5000000000000133E-2</v>
      </c>
      <c r="K168" s="535"/>
    </row>
    <row r="169" spans="1:13" ht="20.25" customHeight="1">
      <c r="A169" s="486">
        <v>162</v>
      </c>
      <c r="B169" s="316" t="s">
        <v>216</v>
      </c>
      <c r="C169" s="81">
        <v>41.9</v>
      </c>
      <c r="D169" s="301"/>
      <c r="E169" s="301"/>
      <c r="F169" s="304"/>
      <c r="G169" s="304"/>
      <c r="H169" s="309"/>
      <c r="I169" s="330">
        <f>C169*C201</f>
        <v>9.2768822708236387E-2</v>
      </c>
      <c r="J169" s="332">
        <f t="shared" si="5"/>
        <v>9.2768822708236387E-2</v>
      </c>
      <c r="K169" s="535"/>
    </row>
    <row r="170" spans="1:13" ht="19.5" customHeight="1">
      <c r="A170" s="486">
        <v>163</v>
      </c>
      <c r="B170" s="318" t="s">
        <v>282</v>
      </c>
      <c r="C170" s="81">
        <v>45.5</v>
      </c>
      <c r="D170" s="301"/>
      <c r="E170" s="301"/>
      <c r="F170" s="341"/>
      <c r="G170" s="341"/>
      <c r="H170" s="309"/>
      <c r="I170" s="330">
        <f>C170*C201</f>
        <v>0.10073941368078176</v>
      </c>
      <c r="J170" s="332">
        <f t="shared" si="5"/>
        <v>0.10073941368078176</v>
      </c>
      <c r="K170" s="535"/>
    </row>
    <row r="171" spans="1:13" ht="19.5" customHeight="1">
      <c r="A171" s="533">
        <v>164</v>
      </c>
      <c r="B171" s="587" t="s">
        <v>167</v>
      </c>
      <c r="C171" s="534">
        <v>37.6</v>
      </c>
      <c r="D171" s="584" t="s">
        <v>1389</v>
      </c>
      <c r="E171" s="584" t="s">
        <v>1377</v>
      </c>
      <c r="F171" s="545">
        <v>2.06</v>
      </c>
      <c r="G171" s="545">
        <v>2.0659999999999998</v>
      </c>
      <c r="H171" s="545">
        <f>G171-F171</f>
        <v>5.9999999999997833E-3</v>
      </c>
      <c r="I171" s="585"/>
      <c r="J171" s="586">
        <f t="shared" si="5"/>
        <v>5.9999999999997833E-3</v>
      </c>
      <c r="K171" s="535"/>
    </row>
    <row r="172" spans="1:13" ht="22.5" customHeight="1">
      <c r="A172" s="486">
        <v>165</v>
      </c>
      <c r="B172" s="318" t="s">
        <v>387</v>
      </c>
      <c r="C172" s="81">
        <v>68.7</v>
      </c>
      <c r="D172" s="311"/>
      <c r="E172" s="311"/>
      <c r="F172" s="304"/>
      <c r="G172" s="304"/>
      <c r="H172" s="309"/>
      <c r="I172" s="330">
        <f>C172*C201</f>
        <v>0.15210544439274082</v>
      </c>
      <c r="J172" s="332">
        <f t="shared" si="5"/>
        <v>0.15210544439274082</v>
      </c>
      <c r="K172" s="535"/>
    </row>
    <row r="173" spans="1:13" ht="47.25">
      <c r="A173" s="486">
        <v>166</v>
      </c>
      <c r="B173" s="317" t="s">
        <v>388</v>
      </c>
      <c r="C173" s="81">
        <v>42.6</v>
      </c>
      <c r="D173" s="301"/>
      <c r="E173" s="301"/>
      <c r="F173" s="309"/>
      <c r="G173" s="309"/>
      <c r="H173" s="343"/>
      <c r="I173" s="330">
        <f>C173*C201</f>
        <v>9.4318659841786889E-2</v>
      </c>
      <c r="J173" s="332">
        <f t="shared" si="5"/>
        <v>9.4318659841786889E-2</v>
      </c>
      <c r="K173" s="535"/>
    </row>
    <row r="174" spans="1:13" ht="19.5" customHeight="1">
      <c r="A174" s="486">
        <v>167</v>
      </c>
      <c r="B174" s="318" t="s">
        <v>389</v>
      </c>
      <c r="C174" s="81">
        <v>68.2</v>
      </c>
      <c r="D174" s="301"/>
      <c r="E174" s="301"/>
      <c r="F174" s="309"/>
      <c r="G174" s="309"/>
      <c r="H174" s="309"/>
      <c r="I174" s="330">
        <f>C174*C201</f>
        <v>0.15099841786877619</v>
      </c>
      <c r="J174" s="332">
        <f t="shared" si="5"/>
        <v>0.15099841786877619</v>
      </c>
      <c r="K174" s="535"/>
    </row>
    <row r="175" spans="1:13" ht="20.25" customHeight="1">
      <c r="A175" s="486">
        <v>168</v>
      </c>
      <c r="B175" s="316" t="s">
        <v>484</v>
      </c>
      <c r="C175" s="81">
        <v>57.8</v>
      </c>
      <c r="D175" s="301"/>
      <c r="E175" s="301"/>
      <c r="F175" s="309"/>
      <c r="G175" s="309"/>
      <c r="H175" s="309"/>
      <c r="I175" s="330">
        <f>C175*C201</f>
        <v>0.12797226617031177</v>
      </c>
      <c r="J175" s="332">
        <f t="shared" si="5"/>
        <v>0.12797226617031177</v>
      </c>
      <c r="K175" s="535"/>
    </row>
    <row r="176" spans="1:13" ht="21" customHeight="1">
      <c r="A176" s="486">
        <v>169</v>
      </c>
      <c r="B176" s="349" t="s">
        <v>402</v>
      </c>
      <c r="C176" s="81">
        <v>41.6</v>
      </c>
      <c r="D176" s="301"/>
      <c r="E176" s="301"/>
      <c r="F176" s="309"/>
      <c r="G176" s="309"/>
      <c r="H176" s="337"/>
      <c r="I176" s="330">
        <f>C176*C201</f>
        <v>9.2104606793857624E-2</v>
      </c>
      <c r="J176" s="332">
        <f t="shared" si="5"/>
        <v>9.2104606793857624E-2</v>
      </c>
      <c r="K176" s="535"/>
    </row>
    <row r="177" spans="1:11" ht="15.75">
      <c r="A177" s="486" t="s">
        <v>170</v>
      </c>
      <c r="B177" s="245" t="s">
        <v>264</v>
      </c>
      <c r="C177" s="195">
        <v>210</v>
      </c>
      <c r="D177" s="301"/>
      <c r="E177" s="301"/>
      <c r="F177" s="309"/>
      <c r="G177" s="309"/>
      <c r="H177" s="309"/>
      <c r="I177" s="330">
        <f>C177*C201</f>
        <v>0.4649511400651466</v>
      </c>
      <c r="J177" s="332">
        <f t="shared" si="5"/>
        <v>0.4649511400651466</v>
      </c>
      <c r="K177" s="535"/>
    </row>
    <row r="178" spans="1:11" ht="15.75">
      <c r="A178" s="486" t="s">
        <v>171</v>
      </c>
      <c r="B178" s="245" t="s">
        <v>229</v>
      </c>
      <c r="C178" s="195">
        <v>42.8</v>
      </c>
      <c r="D178" s="301"/>
      <c r="E178" s="301"/>
      <c r="F178" s="309"/>
      <c r="G178" s="309"/>
      <c r="H178" s="309"/>
      <c r="I178" s="330">
        <f>C178*C201</f>
        <v>9.4761470451372731E-2</v>
      </c>
      <c r="J178" s="332">
        <f t="shared" si="5"/>
        <v>9.4761470451372731E-2</v>
      </c>
      <c r="K178" s="535"/>
    </row>
    <row r="179" spans="1:11" ht="15.75">
      <c r="A179" s="486" t="s">
        <v>172</v>
      </c>
      <c r="B179" s="245" t="s">
        <v>229</v>
      </c>
      <c r="C179" s="195">
        <v>72.2</v>
      </c>
      <c r="D179" s="301"/>
      <c r="E179" s="301"/>
      <c r="F179" s="304"/>
      <c r="G179" s="304"/>
      <c r="H179" s="309"/>
      <c r="I179" s="330">
        <f>C179*C201</f>
        <v>0.15985463006049327</v>
      </c>
      <c r="J179" s="332">
        <f t="shared" si="5"/>
        <v>0.15985463006049327</v>
      </c>
      <c r="K179" s="535"/>
    </row>
    <row r="180" spans="1:11" ht="15.75">
      <c r="A180" s="486" t="s">
        <v>173</v>
      </c>
      <c r="B180" s="245" t="s">
        <v>229</v>
      </c>
      <c r="C180" s="195">
        <v>28.7</v>
      </c>
      <c r="D180" s="301"/>
      <c r="E180" s="301"/>
      <c r="F180" s="309"/>
      <c r="G180" s="309"/>
      <c r="H180" s="337"/>
      <c r="I180" s="330">
        <f>C180*C201</f>
        <v>6.3543322475570041E-2</v>
      </c>
      <c r="J180" s="332">
        <f t="shared" si="5"/>
        <v>6.3543322475570041E-2</v>
      </c>
      <c r="K180" s="535"/>
    </row>
    <row r="181" spans="1:11" ht="15.75">
      <c r="A181" s="486" t="s">
        <v>174</v>
      </c>
      <c r="B181" s="245" t="s">
        <v>199</v>
      </c>
      <c r="C181" s="195">
        <v>104.9</v>
      </c>
      <c r="D181" s="301"/>
      <c r="E181" s="301"/>
      <c r="F181" s="309"/>
      <c r="G181" s="309"/>
      <c r="H181" s="309"/>
      <c r="I181" s="330">
        <f>C181*C201</f>
        <v>0.2322541647277804</v>
      </c>
      <c r="J181" s="332">
        <f t="shared" si="5"/>
        <v>0.2322541647277804</v>
      </c>
      <c r="K181" s="535"/>
    </row>
    <row r="182" spans="1:11" ht="15.75">
      <c r="A182" s="486" t="s">
        <v>175</v>
      </c>
      <c r="B182" s="245" t="s">
        <v>200</v>
      </c>
      <c r="C182" s="195">
        <v>179.6</v>
      </c>
      <c r="D182" s="301"/>
      <c r="E182" s="301"/>
      <c r="F182" s="309"/>
      <c r="G182" s="309"/>
      <c r="H182" s="309"/>
      <c r="I182" s="330">
        <f>C182*C201</f>
        <v>0.39764392740809679</v>
      </c>
      <c r="J182" s="332">
        <f t="shared" si="5"/>
        <v>0.39764392740809679</v>
      </c>
      <c r="K182" s="535"/>
    </row>
    <row r="183" spans="1:11" ht="15.75">
      <c r="A183" s="486" t="s">
        <v>176</v>
      </c>
      <c r="B183" s="245" t="s">
        <v>201</v>
      </c>
      <c r="C183" s="195">
        <v>179.4</v>
      </c>
      <c r="D183" s="301"/>
      <c r="E183" s="301"/>
      <c r="F183" s="309"/>
      <c r="G183" s="309"/>
      <c r="H183" s="309"/>
      <c r="I183" s="330">
        <f>C183*C201</f>
        <v>0.397201116798511</v>
      </c>
      <c r="J183" s="332">
        <f t="shared" si="5"/>
        <v>0.397201116798511</v>
      </c>
      <c r="K183" s="535"/>
    </row>
    <row r="184" spans="1:11" ht="15.75">
      <c r="A184" s="486" t="s">
        <v>177</v>
      </c>
      <c r="B184" s="245" t="s">
        <v>202</v>
      </c>
      <c r="C184" s="195">
        <v>72.400000000000006</v>
      </c>
      <c r="D184" s="301"/>
      <c r="E184" s="301"/>
      <c r="F184" s="304"/>
      <c r="G184" s="304"/>
      <c r="H184" s="309"/>
      <c r="I184" s="330">
        <f>C184*C201</f>
        <v>0.16029744067007914</v>
      </c>
      <c r="J184" s="332">
        <f t="shared" si="5"/>
        <v>0.16029744067007914</v>
      </c>
      <c r="K184" s="535"/>
    </row>
    <row r="185" spans="1:11" ht="15.75">
      <c r="A185" s="486" t="s">
        <v>178</v>
      </c>
      <c r="B185" s="245" t="s">
        <v>203</v>
      </c>
      <c r="C185" s="196">
        <v>34.299999999999997</v>
      </c>
      <c r="D185" s="301"/>
      <c r="E185" s="301"/>
      <c r="F185" s="309"/>
      <c r="G185" s="309"/>
      <c r="H185" s="343"/>
      <c r="I185" s="330">
        <f>C185*C201</f>
        <v>7.5942019543973935E-2</v>
      </c>
      <c r="J185" s="332">
        <f t="shared" si="5"/>
        <v>7.5942019543973935E-2</v>
      </c>
      <c r="K185" s="535"/>
    </row>
    <row r="186" spans="1:11" ht="15.75">
      <c r="A186" s="486" t="s">
        <v>179</v>
      </c>
      <c r="B186" s="245" t="s">
        <v>202</v>
      </c>
      <c r="C186" s="195">
        <v>95.4</v>
      </c>
      <c r="D186" s="301"/>
      <c r="E186" s="305"/>
      <c r="F186" s="302"/>
      <c r="G186" s="302"/>
      <c r="H186" s="302"/>
      <c r="I186" s="330">
        <f>C186*C201</f>
        <v>0.21122066077245233</v>
      </c>
      <c r="J186" s="332">
        <f t="shared" si="5"/>
        <v>0.21122066077245233</v>
      </c>
      <c r="K186" s="535"/>
    </row>
    <row r="187" spans="1:11" ht="15.75">
      <c r="A187" s="486" t="s">
        <v>180</v>
      </c>
      <c r="B187" s="245" t="s">
        <v>202</v>
      </c>
      <c r="C187" s="195">
        <v>49</v>
      </c>
      <c r="D187" s="301"/>
      <c r="E187" s="301"/>
      <c r="F187" s="309"/>
      <c r="G187" s="309"/>
      <c r="H187" s="309"/>
      <c r="I187" s="330">
        <f>C187*C201</f>
        <v>0.10848859934853421</v>
      </c>
      <c r="J187" s="332">
        <f t="shared" si="5"/>
        <v>0.10848859934853421</v>
      </c>
      <c r="K187" s="535"/>
    </row>
    <row r="188" spans="1:11" ht="15.75">
      <c r="A188" s="486" t="s">
        <v>181</v>
      </c>
      <c r="B188" s="245" t="s">
        <v>202</v>
      </c>
      <c r="C188" s="195">
        <v>63.5</v>
      </c>
      <c r="D188" s="301"/>
      <c r="E188" s="301"/>
      <c r="F188" s="309"/>
      <c r="G188" s="309"/>
      <c r="H188" s="337"/>
      <c r="I188" s="330">
        <f>C188*C201</f>
        <v>0.14059236854350862</v>
      </c>
      <c r="J188" s="332">
        <f t="shared" si="5"/>
        <v>0.14059236854350862</v>
      </c>
      <c r="K188" s="535"/>
    </row>
    <row r="189" spans="1:11" ht="15.75">
      <c r="A189" s="486" t="s">
        <v>182</v>
      </c>
      <c r="B189" s="245" t="s">
        <v>202</v>
      </c>
      <c r="C189" s="195">
        <v>219.1</v>
      </c>
      <c r="D189" s="301"/>
      <c r="E189" s="305"/>
      <c r="F189" s="310"/>
      <c r="G189" s="310"/>
      <c r="H189" s="302"/>
      <c r="I189" s="330">
        <f>C189*C201</f>
        <v>0.48509902280130296</v>
      </c>
      <c r="J189" s="332">
        <f t="shared" si="5"/>
        <v>0.48509902280130296</v>
      </c>
      <c r="K189" s="535"/>
    </row>
    <row r="190" spans="1:11" ht="15.75">
      <c r="A190" s="486" t="s">
        <v>183</v>
      </c>
      <c r="B190" s="245" t="s">
        <v>202</v>
      </c>
      <c r="C190" s="195">
        <v>236.3</v>
      </c>
      <c r="D190" s="301"/>
      <c r="E190" s="305"/>
      <c r="F190" s="314"/>
      <c r="G190" s="314"/>
      <c r="H190" s="302"/>
      <c r="I190" s="330">
        <f>C190*C201</f>
        <v>0.52318073522568642</v>
      </c>
      <c r="J190" s="332">
        <f t="shared" si="5"/>
        <v>0.52318073522568642</v>
      </c>
      <c r="K190" s="535"/>
    </row>
    <row r="191" spans="1:11" ht="15.75">
      <c r="A191" s="486" t="s">
        <v>184</v>
      </c>
      <c r="B191" s="245" t="s">
        <v>202</v>
      </c>
      <c r="C191" s="195">
        <v>250.5</v>
      </c>
      <c r="D191" s="301"/>
      <c r="E191" s="305"/>
      <c r="F191" s="302"/>
      <c r="G191" s="302"/>
      <c r="H191" s="302"/>
      <c r="I191" s="330">
        <f>C191*C201</f>
        <v>0.55462028850628209</v>
      </c>
      <c r="J191" s="332">
        <f t="shared" si="5"/>
        <v>0.55462028850628209</v>
      </c>
      <c r="K191" s="535"/>
    </row>
    <row r="192" spans="1:11" ht="15.75">
      <c r="A192" s="486" t="s">
        <v>185</v>
      </c>
      <c r="B192" s="245" t="s">
        <v>202</v>
      </c>
      <c r="C192" s="195">
        <v>45.1</v>
      </c>
      <c r="D192" s="311"/>
      <c r="E192" s="315"/>
      <c r="F192" s="310"/>
      <c r="G192" s="310"/>
      <c r="H192" s="302"/>
      <c r="I192" s="330">
        <f>C192*C201</f>
        <v>9.9853792461610066E-2</v>
      </c>
      <c r="J192" s="332">
        <f t="shared" si="5"/>
        <v>9.9853792461610066E-2</v>
      </c>
      <c r="K192" s="535"/>
    </row>
    <row r="193" spans="1:11" ht="15.75">
      <c r="A193" s="486" t="s">
        <v>186</v>
      </c>
      <c r="B193" s="245" t="s">
        <v>202</v>
      </c>
      <c r="C193" s="335">
        <v>21.7</v>
      </c>
      <c r="D193" s="303"/>
      <c r="E193" s="306"/>
      <c r="F193" s="308"/>
      <c r="G193" s="308"/>
      <c r="H193" s="336"/>
      <c r="I193" s="330">
        <f>C193*C201</f>
        <v>4.8044951140065149E-2</v>
      </c>
      <c r="J193" s="332">
        <f>H193+I193</f>
        <v>4.8044951140065149E-2</v>
      </c>
      <c r="K193" s="535"/>
    </row>
    <row r="194" spans="1:11" ht="15.75">
      <c r="A194" s="692" t="s">
        <v>393</v>
      </c>
      <c r="B194" s="693"/>
      <c r="C194" s="195">
        <v>1367.3</v>
      </c>
      <c r="D194" s="301"/>
      <c r="E194" s="301"/>
      <c r="F194" s="309"/>
      <c r="G194" s="309"/>
      <c r="H194" s="337"/>
      <c r="I194" s="330">
        <f>C194*C201+0.178</f>
        <v>3.2052747324336903</v>
      </c>
      <c r="J194" s="332">
        <f t="shared" si="5"/>
        <v>3.2052747324336903</v>
      </c>
      <c r="K194" s="535"/>
    </row>
    <row r="195" spans="1:11" ht="24.6" customHeight="1">
      <c r="A195" s="690" t="s">
        <v>394</v>
      </c>
      <c r="B195" s="690"/>
      <c r="C195" s="345">
        <f>SUM(C8:C194)</f>
        <v>12377.9</v>
      </c>
      <c r="H195" s="329">
        <f>SUM(H8:H194)</f>
        <v>2.379</v>
      </c>
      <c r="I195" s="331">
        <f>SUM(I8:I194)</f>
        <v>25.025653140995807</v>
      </c>
      <c r="J195" s="333">
        <f>SUM(J8:J194)</f>
        <v>27.404653140995812</v>
      </c>
    </row>
    <row r="196" spans="1:11" ht="28.15" customHeight="1">
      <c r="A196" s="694" t="s">
        <v>329</v>
      </c>
      <c r="B196" s="694"/>
      <c r="C196" s="334">
        <f>C18+C21+C32+C39+C42+C53+C79+C80+C82+C92+C102+C109+C119+C125+C145+C154+C160+C168+C171</f>
        <v>1074.5</v>
      </c>
    </row>
    <row r="197" spans="1:11" ht="24.75" customHeight="1">
      <c r="A197" s="694" t="s">
        <v>395</v>
      </c>
      <c r="B197" s="694"/>
      <c r="C197" s="334">
        <f>C195-C196</f>
        <v>11303.4</v>
      </c>
      <c r="D197" s="565"/>
      <c r="G197" s="536"/>
    </row>
    <row r="198" spans="1:11" ht="18.75" customHeight="1">
      <c r="A198" s="694"/>
      <c r="B198" s="694"/>
      <c r="C198" s="338"/>
    </row>
    <row r="199" spans="1:11" ht="38.25" customHeight="1">
      <c r="A199" s="650" t="s">
        <v>1327</v>
      </c>
      <c r="B199" s="650"/>
      <c r="C199" s="346">
        <f>H195</f>
        <v>2.379</v>
      </c>
      <c r="D199" s="328"/>
      <c r="E199" s="328"/>
    </row>
    <row r="200" spans="1:11" ht="22.5" customHeight="1">
      <c r="A200" s="691" t="s">
        <v>391</v>
      </c>
      <c r="B200" s="691"/>
      <c r="C200" s="556">
        <f>C196</f>
        <v>1074.5</v>
      </c>
      <c r="D200" s="553"/>
      <c r="E200" s="327"/>
    </row>
    <row r="201" spans="1:11" ht="33" customHeight="1">
      <c r="A201" s="691" t="s">
        <v>392</v>
      </c>
      <c r="B201" s="691"/>
      <c r="C201" s="598">
        <f>C199/C200</f>
        <v>2.2140530479292696E-3</v>
      </c>
      <c r="D201" s="559"/>
      <c r="E201" s="327"/>
    </row>
    <row r="202" spans="1:11" ht="48" customHeight="1">
      <c r="A202" s="691" t="s">
        <v>398</v>
      </c>
      <c r="B202" s="691"/>
      <c r="C202" s="348">
        <f>C201*C197</f>
        <v>25.026327221963705</v>
      </c>
      <c r="D202" s="327"/>
      <c r="E202" s="327"/>
    </row>
    <row r="203" spans="1:11" ht="15.75" customHeight="1">
      <c r="A203" t="s">
        <v>1326</v>
      </c>
      <c r="C203" s="537">
        <v>2944.5</v>
      </c>
    </row>
    <row r="204" spans="1:11" ht="15.75" customHeight="1"/>
    <row r="205" spans="1:11" ht="15.75" customHeight="1"/>
    <row r="206" spans="1:11" ht="15.75" customHeight="1"/>
    <row r="207" spans="1:11" ht="15.75" customHeight="1"/>
    <row r="208" spans="1:11" ht="15.75" customHeight="1"/>
    <row r="209" ht="15.75" customHeight="1"/>
  </sheetData>
  <autoFilter ref="I1:I209"/>
  <mergeCells count="21">
    <mergeCell ref="A194:B194"/>
    <mergeCell ref="A198:B198"/>
    <mergeCell ref="A1:K1"/>
    <mergeCell ref="A2:K2"/>
    <mergeCell ref="A4:A6"/>
    <mergeCell ref="B4:B6"/>
    <mergeCell ref="C4:C6"/>
    <mergeCell ref="D4:D6"/>
    <mergeCell ref="E4:E6"/>
    <mergeCell ref="F4:G4"/>
    <mergeCell ref="H4:H6"/>
    <mergeCell ref="I4:I6"/>
    <mergeCell ref="J4:J6"/>
    <mergeCell ref="A196:B196"/>
    <mergeCell ref="K4:K6"/>
    <mergeCell ref="A197:B197"/>
    <mergeCell ref="A195:B195"/>
    <mergeCell ref="A201:B201"/>
    <mergeCell ref="A202:B202"/>
    <mergeCell ref="A199:B199"/>
    <mergeCell ref="A200:B200"/>
  </mergeCells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opLeftCell="A4" zoomScale="91" zoomScaleNormal="91" zoomScaleSheetLayoutView="100" workbookViewId="0">
      <selection activeCell="F9" sqref="F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27"/>
    </row>
    <row r="2" spans="1:9" ht="18.75">
      <c r="A2" s="716" t="s">
        <v>20</v>
      </c>
      <c r="B2" s="716"/>
      <c r="C2" s="716"/>
      <c r="D2" s="716"/>
      <c r="E2" s="716"/>
      <c r="F2" s="716"/>
    </row>
    <row r="3" spans="1:9" ht="18.75">
      <c r="A3" s="716" t="s">
        <v>1426</v>
      </c>
      <c r="B3" s="716"/>
      <c r="C3" s="716"/>
      <c r="D3" s="716"/>
      <c r="E3" s="716"/>
      <c r="F3" s="716"/>
    </row>
    <row r="4" spans="1:9" ht="15.75">
      <c r="A4" s="22"/>
      <c r="B4" s="23"/>
      <c r="C4" s="22"/>
      <c r="D4" s="22"/>
      <c r="E4" s="22"/>
    </row>
    <row r="5" spans="1:9" ht="47.25">
      <c r="A5" s="24" t="s">
        <v>7</v>
      </c>
      <c r="B5" s="59" t="s">
        <v>21</v>
      </c>
      <c r="C5" s="25" t="s">
        <v>22</v>
      </c>
      <c r="D5" s="25" t="s">
        <v>51</v>
      </c>
      <c r="E5" s="25" t="s">
        <v>52</v>
      </c>
      <c r="F5" s="25" t="s">
        <v>396</v>
      </c>
    </row>
    <row r="6" spans="1:9" ht="48" customHeight="1">
      <c r="A6" s="79">
        <v>32159</v>
      </c>
      <c r="B6" s="26" t="s">
        <v>23</v>
      </c>
      <c r="C6" s="224">
        <v>15448.92</v>
      </c>
      <c r="D6" s="224">
        <v>15503.8</v>
      </c>
      <c r="E6" s="199">
        <f>D6-C6</f>
        <v>54.8799999999992</v>
      </c>
      <c r="F6" s="267">
        <f>E6+G6</f>
        <v>55.139999999999198</v>
      </c>
      <c r="G6" s="382">
        <v>0.26</v>
      </c>
      <c r="H6" s="382"/>
      <c r="I6" s="492"/>
    </row>
    <row r="7" spans="1:9" ht="15.75">
      <c r="A7" s="719" t="s">
        <v>397</v>
      </c>
      <c r="B7" s="719"/>
      <c r="C7" s="719"/>
      <c r="D7" s="719"/>
      <c r="E7" s="719"/>
      <c r="F7" s="23">
        <f>9105.7+1367.3+1904.9</f>
        <v>12377.9</v>
      </c>
    </row>
    <row r="8" spans="1:9" ht="10.5" customHeight="1">
      <c r="A8" s="672"/>
      <c r="B8" s="672"/>
      <c r="C8" s="672"/>
      <c r="D8" s="672"/>
      <c r="E8" s="672"/>
      <c r="F8" s="672"/>
    </row>
    <row r="9" spans="1:9" ht="42" customHeight="1">
      <c r="A9" s="717" t="s">
        <v>304</v>
      </c>
      <c r="B9" s="718"/>
      <c r="C9" s="718"/>
      <c r="D9" s="718"/>
      <c r="E9" s="718"/>
      <c r="F9" s="347">
        <f>'ВОДА '!J370+'ВОДА '!J372+'ВОДА ОФИСЫ'!J46+'Норматив вода'!G5-74</f>
        <v>577.28520000000003</v>
      </c>
    </row>
    <row r="10" spans="1:9" ht="18.75">
      <c r="A10" s="714" t="s">
        <v>305</v>
      </c>
      <c r="B10" s="714"/>
      <c r="C10" s="714"/>
      <c r="D10" s="714"/>
      <c r="E10" s="714"/>
      <c r="F10" s="286">
        <v>5.0999999999999997E-2</v>
      </c>
    </row>
    <row r="11" spans="1:9" ht="37.15" customHeight="1">
      <c r="A11" s="715" t="s">
        <v>298</v>
      </c>
      <c r="B11" s="715"/>
      <c r="C11" s="715"/>
      <c r="D11" s="715"/>
      <c r="E11" s="715"/>
      <c r="F11" s="383">
        <f>F9*F10</f>
        <v>29.4415452</v>
      </c>
      <c r="G11" s="270"/>
    </row>
    <row r="12" spans="1:9" ht="19.149999999999999" customHeight="1">
      <c r="A12" s="714" t="s">
        <v>299</v>
      </c>
      <c r="B12" s="714"/>
      <c r="C12" s="714"/>
      <c r="D12" s="714"/>
      <c r="E12" s="714"/>
      <c r="F12" s="384">
        <f>F6-F11</f>
        <v>25.698454799999197</v>
      </c>
    </row>
    <row r="13" spans="1:9" ht="41.45" customHeight="1">
      <c r="A13" s="715" t="s">
        <v>306</v>
      </c>
      <c r="B13" s="715"/>
      <c r="C13" s="715"/>
      <c r="D13" s="715"/>
      <c r="E13" s="715"/>
      <c r="F13" s="358">
        <f>(F6)/(F11+F12)*F10</f>
        <v>5.0999999999999997E-2</v>
      </c>
    </row>
    <row r="14" spans="1:9" ht="40.15" customHeight="1">
      <c r="A14" s="715" t="s">
        <v>418</v>
      </c>
      <c r="B14" s="715"/>
      <c r="C14" s="715"/>
      <c r="D14" s="715"/>
      <c r="E14" s="715"/>
      <c r="F14" s="283">
        <f>F19*F13+F17</f>
        <v>182.68950000000001</v>
      </c>
      <c r="G14" s="193"/>
    </row>
    <row r="15" spans="1:9" ht="33" customHeight="1">
      <c r="A15" s="715" t="s">
        <v>494</v>
      </c>
      <c r="B15" s="715"/>
      <c r="C15" s="715"/>
      <c r="D15" s="715"/>
      <c r="E15" s="715"/>
      <c r="F15" s="283">
        <f>F13*F19*3.23</f>
        <v>485.04748499999999</v>
      </c>
      <c r="G15" s="193"/>
    </row>
    <row r="16" spans="1:9" ht="34.9" customHeight="1">
      <c r="A16" s="714" t="s">
        <v>300</v>
      </c>
      <c r="B16" s="714"/>
      <c r="C16" s="714"/>
      <c r="D16" s="714"/>
      <c r="E16" s="714"/>
      <c r="F16" s="288">
        <f>'Сводный отчетЭЭ'!U11+'Сводный отчетЭЭ'!U12</f>
        <v>1750</v>
      </c>
      <c r="G16" s="193"/>
    </row>
    <row r="17" spans="1:12" ht="18.75">
      <c r="A17" s="714" t="s">
        <v>301</v>
      </c>
      <c r="B17" s="714"/>
      <c r="C17" s="714"/>
      <c r="D17" s="714"/>
      <c r="E17" s="714"/>
      <c r="F17" s="287">
        <v>32.520000000000003</v>
      </c>
    </row>
    <row r="18" spans="1:12" ht="18.75">
      <c r="A18" s="714" t="s">
        <v>302</v>
      </c>
      <c r="B18" s="714"/>
      <c r="C18" s="714"/>
      <c r="D18" s="714"/>
      <c r="E18" s="714"/>
      <c r="F18" s="287">
        <v>5.05</v>
      </c>
    </row>
    <row r="19" spans="1:12" ht="18.75">
      <c r="A19" s="714" t="s">
        <v>303</v>
      </c>
      <c r="B19" s="714"/>
      <c r="C19" s="714"/>
      <c r="D19" s="714"/>
      <c r="E19" s="714"/>
      <c r="F19" s="287">
        <v>2944.5</v>
      </c>
    </row>
    <row r="20" spans="1:12" ht="18.75" customHeight="1">
      <c r="A20" s="715" t="s">
        <v>1328</v>
      </c>
      <c r="B20" s="715"/>
      <c r="C20" s="715"/>
      <c r="D20" s="715"/>
      <c r="E20" s="715"/>
      <c r="F20" s="538">
        <f>'Отопление по ИПУ'!H195</f>
        <v>2.379</v>
      </c>
    </row>
    <row r="21" spans="1:12" ht="18.75" customHeight="1">
      <c r="A21" s="715" t="s">
        <v>1329</v>
      </c>
      <c r="B21" s="715"/>
      <c r="C21" s="715"/>
      <c r="D21" s="715"/>
      <c r="E21" s="715"/>
      <c r="F21" s="538">
        <f>'Отопление по ИПУ'!I195</f>
        <v>25.025653140995807</v>
      </c>
    </row>
    <row r="22" spans="1:12" ht="62.25" customHeight="1">
      <c r="A22" s="717" t="s">
        <v>1364</v>
      </c>
      <c r="B22" s="718"/>
      <c r="C22" s="718"/>
      <c r="D22" s="718"/>
      <c r="E22" s="718"/>
      <c r="F22" s="493">
        <f>(F12-F20-F21)/F7*F19+F16/F7*F18</f>
        <v>0.30809741433809273</v>
      </c>
      <c r="G22" t="s">
        <v>1379</v>
      </c>
      <c r="J22" s="566"/>
      <c r="K22" s="291"/>
      <c r="L22" s="566"/>
    </row>
    <row r="23" spans="1:12" ht="47.25" customHeight="1">
      <c r="A23" s="714" t="s">
        <v>1406</v>
      </c>
      <c r="B23" s="714"/>
      <c r="C23" s="714"/>
      <c r="D23" s="714"/>
      <c r="E23" s="714"/>
      <c r="F23" s="539">
        <f>F12/F7*F19+F16/F7*F18</f>
        <v>6.8272162611264955</v>
      </c>
      <c r="G23" s="193" t="s">
        <v>1415</v>
      </c>
      <c r="J23" s="566"/>
      <c r="K23" s="291"/>
      <c r="L23" s="566"/>
    </row>
    <row r="24" spans="1:12">
      <c r="A24" s="714"/>
      <c r="B24" s="714"/>
      <c r="C24" s="714"/>
      <c r="D24" s="714"/>
      <c r="E24" s="714"/>
    </row>
    <row r="25" spans="1:12">
      <c r="A25" s="714"/>
      <c r="B25" s="714"/>
      <c r="C25" s="714"/>
      <c r="D25" s="714"/>
      <c r="E25" s="714"/>
    </row>
    <row r="26" spans="1:12">
      <c r="A26" s="714"/>
      <c r="B26" s="714"/>
      <c r="C26" s="714"/>
      <c r="D26" s="714"/>
      <c r="E26" s="714"/>
    </row>
    <row r="27" spans="1:12">
      <c r="B27" s="501"/>
      <c r="C27" s="501"/>
    </row>
    <row r="28" spans="1:12">
      <c r="B28" s="502"/>
      <c r="C28" s="502"/>
    </row>
    <row r="29" spans="1:12">
      <c r="B29" s="37"/>
      <c r="C29" s="37"/>
    </row>
  </sheetData>
  <mergeCells count="22">
    <mergeCell ref="A24:E24"/>
    <mergeCell ref="A25:E25"/>
    <mergeCell ref="A26:E26"/>
    <mergeCell ref="A22:E22"/>
    <mergeCell ref="A20:E20"/>
    <mergeCell ref="A21:E21"/>
    <mergeCell ref="A23:E23"/>
    <mergeCell ref="A2:F2"/>
    <mergeCell ref="A8:F8"/>
    <mergeCell ref="A9:E9"/>
    <mergeCell ref="A3:F3"/>
    <mergeCell ref="A7:E7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722" t="s">
        <v>1427</v>
      </c>
      <c r="B1" s="722"/>
      <c r="C1" s="722"/>
      <c r="D1" s="722"/>
      <c r="E1" s="722"/>
      <c r="F1" s="722"/>
      <c r="G1" s="722"/>
      <c r="H1" s="722"/>
    </row>
    <row r="2" spans="1:9" ht="25.5" customHeight="1"/>
    <row r="3" spans="1:9" ht="14.45" customHeight="1">
      <c r="A3" s="723" t="s">
        <v>434</v>
      </c>
      <c r="B3" s="723"/>
      <c r="C3" s="723"/>
      <c r="D3" s="723"/>
      <c r="E3" s="364" t="s">
        <v>428</v>
      </c>
      <c r="F3" s="364" t="s">
        <v>429</v>
      </c>
      <c r="G3" s="364" t="s">
        <v>430</v>
      </c>
      <c r="H3" s="364" t="s">
        <v>6</v>
      </c>
      <c r="I3" s="365" t="s">
        <v>431</v>
      </c>
    </row>
    <row r="4" spans="1:9" ht="15.75">
      <c r="A4" s="724" t="s">
        <v>468</v>
      </c>
      <c r="B4" s="724"/>
      <c r="C4" s="724"/>
      <c r="D4" s="724"/>
      <c r="E4" s="366">
        <f>E5-E6</f>
        <v>11145.5</v>
      </c>
      <c r="F4" s="367">
        <v>1030.08</v>
      </c>
      <c r="G4" s="367">
        <v>66.92</v>
      </c>
      <c r="H4" s="368">
        <f>G4*F4</f>
        <v>68932.953599999993</v>
      </c>
      <c r="I4" s="369">
        <f>(H4-G13*F4-G15*F4)/E4</f>
        <v>5.8514606827867741</v>
      </c>
    </row>
    <row r="5" spans="1:9" ht="15.75">
      <c r="A5" s="725" t="s">
        <v>467</v>
      </c>
      <c r="B5" s="726"/>
      <c r="C5" s="726"/>
      <c r="D5" s="727"/>
      <c r="E5" s="392">
        <v>12377.9</v>
      </c>
      <c r="F5" s="367"/>
      <c r="G5" s="367"/>
      <c r="H5" s="368"/>
      <c r="I5" s="369"/>
    </row>
    <row r="6" spans="1:9" ht="15.75">
      <c r="A6" s="725" t="s">
        <v>471</v>
      </c>
      <c r="B6" s="726"/>
      <c r="C6" s="726"/>
      <c r="D6" s="727"/>
      <c r="E6" s="392">
        <f>72.4+705.9+95.4+49+63.5+45.1+21.7+179.4</f>
        <v>1232.4000000000001</v>
      </c>
      <c r="F6" s="367"/>
      <c r="G6" s="367"/>
      <c r="H6" s="368"/>
      <c r="I6" s="369"/>
    </row>
    <row r="7" spans="1:9" ht="15.75">
      <c r="A7" s="725" t="s">
        <v>432</v>
      </c>
      <c r="B7" s="726"/>
      <c r="C7" s="726"/>
      <c r="D7" s="727"/>
      <c r="E7" s="366">
        <f>E4</f>
        <v>11145.5</v>
      </c>
      <c r="F7" s="367">
        <v>1030.08</v>
      </c>
      <c r="G7" s="367">
        <v>9.125</v>
      </c>
      <c r="H7" s="368">
        <f>G7*F7</f>
        <v>9399.48</v>
      </c>
      <c r="I7" s="369">
        <f>H7/E7</f>
        <v>0.84334305325019066</v>
      </c>
    </row>
    <row r="8" spans="1:9" ht="15.75">
      <c r="A8" s="725" t="s">
        <v>1283</v>
      </c>
      <c r="B8" s="726"/>
      <c r="C8" s="726"/>
      <c r="D8" s="727"/>
      <c r="E8" s="476"/>
      <c r="F8" s="367"/>
      <c r="G8" s="367"/>
      <c r="H8" s="368">
        <f>H4+H7-(G13+G15)*F7</f>
        <v>74616.935039999982</v>
      </c>
      <c r="I8" s="369"/>
    </row>
    <row r="9" spans="1:9" ht="43.15" customHeight="1">
      <c r="A9" s="721" t="s">
        <v>433</v>
      </c>
      <c r="B9" s="721"/>
      <c r="C9" s="721"/>
      <c r="D9" s="721"/>
      <c r="E9" s="370"/>
      <c r="F9" s="366"/>
      <c r="G9" s="366"/>
      <c r="H9" s="371"/>
      <c r="I9" s="568">
        <f>I4+I7</f>
        <v>6.694803736036965</v>
      </c>
    </row>
    <row r="12" spans="1:9">
      <c r="A12" t="s">
        <v>472</v>
      </c>
    </row>
    <row r="13" spans="1:9">
      <c r="A13">
        <v>1</v>
      </c>
      <c r="B13" s="720" t="s">
        <v>474</v>
      </c>
      <c r="C13" s="720"/>
      <c r="D13" s="720"/>
      <c r="E13" t="s">
        <v>488</v>
      </c>
      <c r="F13" s="393" t="s">
        <v>486</v>
      </c>
      <c r="G13">
        <f>0.715+1.995</f>
        <v>2.71</v>
      </c>
    </row>
    <row r="14" spans="1:9">
      <c r="A14">
        <v>2</v>
      </c>
      <c r="B14" s="720" t="s">
        <v>473</v>
      </c>
      <c r="C14" s="720"/>
      <c r="D14" s="720"/>
      <c r="E14" t="s">
        <v>489</v>
      </c>
      <c r="F14" t="s">
        <v>470</v>
      </c>
      <c r="G14" t="s">
        <v>469</v>
      </c>
    </row>
    <row r="15" spans="1:9">
      <c r="A15">
        <v>3</v>
      </c>
      <c r="B15" s="720" t="s">
        <v>490</v>
      </c>
      <c r="C15" s="720"/>
      <c r="E15" t="s">
        <v>491</v>
      </c>
      <c r="F15" t="s">
        <v>492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pane ySplit="14" topLeftCell="A24" activePane="bottomLeft" state="frozen"/>
      <selection pane="bottomLeft" activeCell="H9" sqref="H9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730" t="s">
        <v>1428</v>
      </c>
      <c r="B1" s="731"/>
      <c r="C1" s="731"/>
      <c r="D1" s="731"/>
      <c r="E1" s="731"/>
      <c r="F1" s="731"/>
      <c r="G1" s="731"/>
      <c r="H1" s="731"/>
      <c r="I1" t="s">
        <v>1317</v>
      </c>
      <c r="J1" s="499">
        <v>1367.3</v>
      </c>
      <c r="K1" t="s">
        <v>1318</v>
      </c>
      <c r="L1" s="499">
        <v>86</v>
      </c>
    </row>
    <row r="3" spans="1:12" ht="18.75">
      <c r="A3" s="732" t="s">
        <v>1303</v>
      </c>
      <c r="B3" s="732"/>
      <c r="C3" s="732"/>
      <c r="D3" s="732"/>
      <c r="E3" s="732"/>
      <c r="F3" s="732"/>
      <c r="G3" s="503" t="s">
        <v>1304</v>
      </c>
      <c r="H3" s="503" t="s">
        <v>1305</v>
      </c>
      <c r="I3" s="503" t="s">
        <v>1307</v>
      </c>
      <c r="J3" s="503" t="s">
        <v>1308</v>
      </c>
      <c r="K3" s="503"/>
      <c r="L3" s="503"/>
    </row>
    <row r="4" spans="1:12" ht="18.75" customHeight="1">
      <c r="A4" s="733" t="s">
        <v>1306</v>
      </c>
      <c r="B4" s="733"/>
      <c r="C4" s="733"/>
      <c r="D4" s="733"/>
      <c r="E4" s="733"/>
      <c r="F4" s="733"/>
      <c r="G4" s="504">
        <f>'Сводный отчетЭЭ'!U18+'Сводный отчетЭЭ'!U19+'Сводный отчетЭЭ'!U20</f>
        <v>4920</v>
      </c>
      <c r="H4" s="505">
        <v>5.05</v>
      </c>
      <c r="I4" s="506">
        <f>G4*H4</f>
        <v>24846</v>
      </c>
      <c r="J4" s="507">
        <f>I4/86</f>
        <v>288.90697674418607</v>
      </c>
      <c r="K4" s="503"/>
      <c r="L4" s="503"/>
    </row>
    <row r="5" spans="1:12" ht="18.75">
      <c r="A5" s="728" t="s">
        <v>1302</v>
      </c>
      <c r="B5" s="728"/>
      <c r="C5" s="728"/>
      <c r="D5" s="728"/>
      <c r="E5" s="728"/>
      <c r="F5" s="728"/>
      <c r="G5" s="504"/>
      <c r="H5" s="505">
        <v>32.520000000000003</v>
      </c>
      <c r="I5" s="503"/>
      <c r="J5" s="508"/>
      <c r="K5" s="503"/>
      <c r="L5" s="503"/>
    </row>
    <row r="6" spans="1:12" ht="18.75">
      <c r="A6" s="728" t="s">
        <v>259</v>
      </c>
      <c r="B6" s="728"/>
      <c r="C6" s="728"/>
      <c r="D6" s="728"/>
      <c r="E6" s="728"/>
      <c r="F6" s="503"/>
      <c r="G6" s="509"/>
      <c r="H6" s="510">
        <v>37.6</v>
      </c>
      <c r="I6" s="511"/>
      <c r="J6" s="508"/>
      <c r="K6" s="503"/>
      <c r="L6" s="503"/>
    </row>
    <row r="7" spans="1:12" ht="18.75">
      <c r="A7" s="728" t="s">
        <v>1309</v>
      </c>
      <c r="B7" s="728"/>
      <c r="C7" s="728"/>
      <c r="D7" s="728"/>
      <c r="E7" s="728"/>
      <c r="F7" s="503"/>
      <c r="G7" s="512"/>
      <c r="H7" s="513">
        <f>'Отопление и ГВС'!F23</f>
        <v>6.8272162611264955</v>
      </c>
      <c r="I7" s="514"/>
      <c r="J7" s="503"/>
      <c r="K7" s="503"/>
      <c r="L7" s="503"/>
    </row>
    <row r="8" spans="1:12" ht="18.75">
      <c r="A8" s="728" t="s">
        <v>1310</v>
      </c>
      <c r="B8" s="728"/>
      <c r="C8" s="728"/>
      <c r="D8" s="728"/>
      <c r="E8" s="728"/>
      <c r="F8" s="503"/>
      <c r="G8" s="515">
        <v>1.8E-3</v>
      </c>
      <c r="H8" s="513">
        <v>32.520000000000003</v>
      </c>
      <c r="I8" s="516"/>
      <c r="J8" s="503"/>
      <c r="K8" s="503"/>
      <c r="L8" s="503"/>
    </row>
    <row r="9" spans="1:12" ht="18.75">
      <c r="A9" s="728" t="s">
        <v>1311</v>
      </c>
      <c r="B9" s="728"/>
      <c r="C9" s="728"/>
      <c r="D9" s="728"/>
      <c r="E9" s="728"/>
      <c r="F9" s="503"/>
      <c r="G9" s="515">
        <v>1.8E-3</v>
      </c>
      <c r="H9" s="513">
        <f>'Отопление и ГВС'!F14</f>
        <v>182.68950000000001</v>
      </c>
      <c r="I9" s="517"/>
      <c r="J9" s="518"/>
      <c r="K9" s="503"/>
      <c r="L9" s="503"/>
    </row>
    <row r="10" spans="1:12" ht="18.75">
      <c r="A10" s="728" t="s">
        <v>1312</v>
      </c>
      <c r="B10" s="728"/>
      <c r="C10" s="728"/>
      <c r="D10" s="728"/>
      <c r="E10" s="728"/>
      <c r="F10" s="503"/>
      <c r="G10" s="515">
        <v>3.5999999999999999E-3</v>
      </c>
      <c r="H10" s="519">
        <v>37.6</v>
      </c>
      <c r="I10" s="514"/>
      <c r="J10" s="503"/>
      <c r="K10" s="503"/>
      <c r="L10" s="564">
        <f>G4/L1</f>
        <v>57.209302325581397</v>
      </c>
    </row>
    <row r="11" spans="1:12" ht="18.75">
      <c r="A11" s="728" t="s">
        <v>1313</v>
      </c>
      <c r="B11" s="728"/>
      <c r="C11" s="728"/>
      <c r="D11" s="728"/>
      <c r="E11" s="728"/>
      <c r="F11" s="503"/>
      <c r="G11" s="514">
        <v>0.96970000000000001</v>
      </c>
      <c r="H11" s="513">
        <v>5.05</v>
      </c>
      <c r="I11" s="516"/>
      <c r="J11" s="520"/>
      <c r="K11" s="503"/>
      <c r="L11" s="503"/>
    </row>
    <row r="12" spans="1:12" ht="18.75">
      <c r="A12" s="728" t="s">
        <v>1314</v>
      </c>
      <c r="B12" s="728"/>
      <c r="C12" s="728"/>
      <c r="D12" s="728"/>
      <c r="E12" s="728"/>
      <c r="F12" s="503"/>
      <c r="G12" s="521"/>
      <c r="H12" s="558">
        <f>МУСОР!I9</f>
        <v>6.694803736036965</v>
      </c>
      <c r="I12" s="514"/>
      <c r="J12" s="503"/>
      <c r="K12" s="503"/>
      <c r="L12" s="506"/>
    </row>
    <row r="13" spans="1:12" ht="18.75">
      <c r="A13" s="728" t="s">
        <v>1315</v>
      </c>
      <c r="B13" s="728"/>
      <c r="C13" s="728"/>
      <c r="D13" s="728"/>
      <c r="E13" s="728"/>
      <c r="F13" s="503"/>
      <c r="G13" s="503"/>
      <c r="H13" s="503"/>
      <c r="I13" s="503"/>
      <c r="J13" s="503">
        <v>1267</v>
      </c>
      <c r="K13" s="503"/>
      <c r="L13" s="503"/>
    </row>
    <row r="14" spans="1:12" ht="18.75">
      <c r="A14" s="729" t="s">
        <v>1316</v>
      </c>
      <c r="B14" s="729"/>
      <c r="C14" s="729"/>
      <c r="D14" s="729"/>
      <c r="E14" s="729"/>
      <c r="F14" s="503"/>
      <c r="G14" s="503"/>
      <c r="H14" s="503"/>
      <c r="I14" s="503"/>
      <c r="J14" s="503"/>
      <c r="K14" s="503"/>
      <c r="L14" s="503"/>
    </row>
  </sheetData>
  <autoFilter ref="H1:H14"/>
  <mergeCells count="13">
    <mergeCell ref="A1:H1"/>
    <mergeCell ref="A3:F3"/>
    <mergeCell ref="A5:F5"/>
    <mergeCell ref="A4:F4"/>
    <mergeCell ref="A6:E6"/>
    <mergeCell ref="A12:E12"/>
    <mergeCell ref="A13:E13"/>
    <mergeCell ref="A14:E14"/>
    <mergeCell ref="A7:E7"/>
    <mergeCell ref="A8:E8"/>
    <mergeCell ref="A9:E9"/>
    <mergeCell ref="A10:E10"/>
    <mergeCell ref="A11:E11"/>
  </mergeCells>
  <pageMargins left="0.7" right="0.7" top="0.75" bottom="0.75" header="0.3" footer="0.3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F13" sqref="F13"/>
    </sheetView>
  </sheetViews>
  <sheetFormatPr defaultRowHeight="15"/>
  <cols>
    <col min="1" max="1" width="27.28515625" customWidth="1"/>
    <col min="2" max="2" width="22.140625" customWidth="1"/>
    <col min="3" max="3" width="16" customWidth="1"/>
    <col min="4" max="4" width="27.28515625" customWidth="1"/>
    <col min="5" max="5" width="17.42578125" customWidth="1"/>
    <col min="6" max="6" width="17.28515625" customWidth="1"/>
    <col min="7" max="7" width="26.5703125" customWidth="1"/>
  </cols>
  <sheetData>
    <row r="1" spans="1:10" ht="15.75">
      <c r="A1" s="372"/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5.75">
      <c r="A2" s="735" t="s">
        <v>233</v>
      </c>
      <c r="B2" s="736"/>
      <c r="C2" s="736"/>
      <c r="D2" s="736"/>
      <c r="E2" s="736"/>
      <c r="F2" s="736"/>
      <c r="G2" s="737"/>
      <c r="H2" s="372"/>
      <c r="I2" s="372"/>
      <c r="J2" s="372"/>
    </row>
    <row r="3" spans="1:10" ht="60.75" customHeight="1">
      <c r="A3" s="373" t="s">
        <v>235</v>
      </c>
      <c r="B3" s="374" t="s">
        <v>236</v>
      </c>
      <c r="C3" s="374" t="s">
        <v>237</v>
      </c>
      <c r="D3" s="374" t="s">
        <v>239</v>
      </c>
      <c r="E3" s="374" t="s">
        <v>238</v>
      </c>
      <c r="F3" s="375" t="s">
        <v>234</v>
      </c>
      <c r="G3" s="374" t="s">
        <v>285</v>
      </c>
      <c r="H3" s="372"/>
      <c r="I3" s="372"/>
      <c r="J3" s="372"/>
    </row>
    <row r="4" spans="1:10" ht="15.75">
      <c r="A4" s="376">
        <v>17567.3</v>
      </c>
      <c r="B4" s="376">
        <v>9105.7000000000007</v>
      </c>
      <c r="C4" s="376">
        <v>354.2</v>
      </c>
      <c r="D4" s="376">
        <v>3272.2</v>
      </c>
      <c r="E4" s="376">
        <v>1121</v>
      </c>
      <c r="F4" s="376">
        <f>A4-B4-C4-D4-E4</f>
        <v>3714.1999999999989</v>
      </c>
      <c r="G4" s="377">
        <f>F4*0.006</f>
        <v>22.285199999999993</v>
      </c>
      <c r="H4" s="372" t="s">
        <v>283</v>
      </c>
      <c r="I4" s="372"/>
      <c r="J4" s="372"/>
    </row>
    <row r="5" spans="1:10" ht="15.75">
      <c r="A5" s="372"/>
      <c r="B5" s="372"/>
      <c r="C5" s="372"/>
      <c r="D5" s="372"/>
      <c r="E5" s="372"/>
      <c r="F5" s="372"/>
      <c r="G5" s="378">
        <f>F4*0.006</f>
        <v>22.285199999999993</v>
      </c>
      <c r="H5" s="372" t="s">
        <v>284</v>
      </c>
      <c r="I5" s="372"/>
      <c r="J5" s="372"/>
    </row>
    <row r="6" spans="1:10" ht="15.75">
      <c r="A6" s="372"/>
      <c r="B6" s="372"/>
      <c r="C6" s="372"/>
      <c r="D6" s="372"/>
      <c r="E6" s="372"/>
      <c r="F6" s="372"/>
      <c r="G6" s="378">
        <f>G5+G4</f>
        <v>44.570399999999985</v>
      </c>
      <c r="H6" s="372" t="s">
        <v>259</v>
      </c>
      <c r="I6" s="372"/>
      <c r="J6" s="372"/>
    </row>
    <row r="7" spans="1:10" ht="15.75">
      <c r="A7" s="372"/>
      <c r="B7" s="372"/>
      <c r="C7" s="372"/>
      <c r="D7" s="372"/>
      <c r="E7" s="372"/>
      <c r="F7" s="372"/>
      <c r="G7" s="372"/>
      <c r="H7" s="372"/>
      <c r="I7" s="372"/>
      <c r="J7" s="372"/>
    </row>
    <row r="8" spans="1:10" ht="63" customHeight="1">
      <c r="A8" s="734" t="s">
        <v>439</v>
      </c>
      <c r="B8" s="734"/>
      <c r="C8" s="734"/>
      <c r="D8" s="734"/>
      <c r="E8" s="734"/>
      <c r="F8" s="379"/>
      <c r="G8" s="372"/>
      <c r="H8" s="372"/>
      <c r="I8" s="372"/>
      <c r="J8" s="372"/>
    </row>
    <row r="9" spans="1:10" ht="47.45" customHeight="1">
      <c r="A9" s="734" t="s">
        <v>441</v>
      </c>
      <c r="B9" s="734"/>
      <c r="C9" s="734"/>
      <c r="D9" s="734"/>
      <c r="E9" s="734"/>
      <c r="F9" s="380">
        <v>1.8E-3</v>
      </c>
      <c r="G9" s="372"/>
      <c r="H9" s="372"/>
      <c r="I9" s="372"/>
      <c r="J9" s="372"/>
    </row>
    <row r="10" spans="1:10" ht="58.9" customHeight="1">
      <c r="A10" s="734" t="s">
        <v>442</v>
      </c>
      <c r="B10" s="734"/>
      <c r="C10" s="734"/>
      <c r="D10" s="734"/>
      <c r="E10" s="734"/>
      <c r="F10" s="380">
        <v>1.8E-3</v>
      </c>
      <c r="G10" s="372"/>
      <c r="H10" s="372"/>
      <c r="I10" s="372"/>
      <c r="J10" s="372"/>
    </row>
    <row r="11" spans="1:10" ht="17.45" customHeight="1">
      <c r="A11" s="734" t="s">
        <v>440</v>
      </c>
      <c r="B11" s="734"/>
      <c r="C11" s="734"/>
      <c r="D11" s="734"/>
      <c r="E11" s="734"/>
      <c r="F11" s="380"/>
      <c r="G11" s="372"/>
      <c r="H11" s="372"/>
      <c r="I11" s="372"/>
      <c r="J11" s="372"/>
    </row>
    <row r="12" spans="1:10" ht="22.9" customHeight="1">
      <c r="A12" s="734" t="s">
        <v>438</v>
      </c>
      <c r="B12" s="734"/>
      <c r="C12" s="734"/>
      <c r="D12" s="734"/>
      <c r="E12" s="734"/>
      <c r="F12" s="380"/>
      <c r="G12" s="372"/>
      <c r="H12" s="372"/>
      <c r="I12" s="372"/>
      <c r="J12" s="372"/>
    </row>
    <row r="13" spans="1:10" ht="18" customHeight="1">
      <c r="A13" s="734" t="s">
        <v>443</v>
      </c>
      <c r="B13" s="734"/>
      <c r="C13" s="734"/>
      <c r="D13" s="734"/>
      <c r="E13" s="734"/>
      <c r="F13" s="380">
        <v>3.5999999999999999E-3</v>
      </c>
      <c r="G13" s="372"/>
      <c r="H13" s="372"/>
      <c r="I13" s="372"/>
      <c r="J13" s="372"/>
    </row>
    <row r="14" spans="1:10" ht="15.75">
      <c r="A14" s="372"/>
      <c r="B14" s="372"/>
      <c r="C14" s="372"/>
      <c r="D14" s="372"/>
      <c r="E14" s="372"/>
      <c r="F14" s="372"/>
      <c r="G14" s="372"/>
      <c r="H14" s="372"/>
      <c r="I14" s="372"/>
      <c r="J14" s="372"/>
    </row>
    <row r="15" spans="1:10" ht="15.75">
      <c r="A15" s="372"/>
      <c r="B15" s="372"/>
      <c r="C15" s="372"/>
      <c r="D15" s="372"/>
      <c r="E15" s="372"/>
      <c r="F15" s="372"/>
      <c r="G15" s="372"/>
      <c r="H15" s="372"/>
      <c r="I15" s="372"/>
      <c r="J15" s="372"/>
    </row>
  </sheetData>
  <mergeCells count="7">
    <mergeCell ref="A12:E12"/>
    <mergeCell ref="A13:E13"/>
    <mergeCell ref="A2:G2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C8" sqref="C8"/>
    </sheetView>
  </sheetViews>
  <sheetFormatPr defaultRowHeight="15"/>
  <cols>
    <col min="1" max="1" width="14.28515625" customWidth="1"/>
    <col min="2" max="3" width="14.85546875" customWidth="1"/>
    <col min="4" max="5" width="22.7109375" customWidth="1"/>
    <col min="6" max="6" width="15.28515625" customWidth="1"/>
    <col min="7" max="7" width="18.42578125" customWidth="1"/>
  </cols>
  <sheetData>
    <row r="2" spans="1:7">
      <c r="A2" s="738" t="s">
        <v>487</v>
      </c>
      <c r="B2" s="667"/>
      <c r="C2" s="667"/>
      <c r="D2" s="667"/>
      <c r="E2" s="667"/>
      <c r="F2" s="667"/>
      <c r="G2" s="739"/>
    </row>
    <row r="3" spans="1:7">
      <c r="A3" s="264" t="s">
        <v>266</v>
      </c>
      <c r="B3" s="264" t="s">
        <v>267</v>
      </c>
      <c r="C3" s="264" t="s">
        <v>268</v>
      </c>
      <c r="D3" s="264" t="s">
        <v>269</v>
      </c>
      <c r="E3" s="264" t="s">
        <v>270</v>
      </c>
      <c r="F3" s="264" t="s">
        <v>271</v>
      </c>
      <c r="G3" s="264" t="s">
        <v>290</v>
      </c>
    </row>
    <row r="4" spans="1:7" ht="75" customHeight="1">
      <c r="A4" s="250" t="s">
        <v>235</v>
      </c>
      <c r="B4" s="248" t="s">
        <v>272</v>
      </c>
      <c r="C4" s="248" t="s">
        <v>237</v>
      </c>
      <c r="D4" s="248" t="s">
        <v>239</v>
      </c>
      <c r="E4" s="248" t="s">
        <v>238</v>
      </c>
      <c r="F4" s="249" t="s">
        <v>234</v>
      </c>
      <c r="G4" s="248" t="s">
        <v>464</v>
      </c>
    </row>
    <row r="5" spans="1:7">
      <c r="A5" s="223">
        <v>17567.3</v>
      </c>
      <c r="B5" s="223">
        <v>9105.7000000000007</v>
      </c>
      <c r="C5" s="223">
        <v>354.2</v>
      </c>
      <c r="D5" s="223">
        <v>3272.2</v>
      </c>
      <c r="E5" s="223">
        <v>1121</v>
      </c>
      <c r="F5" s="223">
        <f>A5-B5-C5-D5-E5</f>
        <v>3714.1999999999989</v>
      </c>
      <c r="G5" s="292">
        <f>F5*3.23</f>
        <v>11996.865999999996</v>
      </c>
    </row>
    <row r="8" spans="1:7">
      <c r="A8" t="s">
        <v>465</v>
      </c>
      <c r="C8" s="363" t="s">
        <v>466</v>
      </c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5" sqref="E5"/>
    </sheetView>
  </sheetViews>
  <sheetFormatPr defaultRowHeight="11.25"/>
  <cols>
    <col min="1" max="1" width="6.5703125" style="252" customWidth="1"/>
    <col min="2" max="2" width="23.5703125" style="252" customWidth="1"/>
    <col min="3" max="3" width="10.140625" style="252" customWidth="1"/>
    <col min="4" max="4" width="15.85546875" style="252" customWidth="1"/>
    <col min="5" max="5" width="10.7109375" style="252" customWidth="1"/>
    <col min="6" max="6" width="11.42578125" style="252" customWidth="1"/>
    <col min="7" max="7" width="18.5703125" style="252" customWidth="1"/>
    <col min="8" max="256" width="9.140625" style="252"/>
    <col min="257" max="257" width="6.5703125" style="252" customWidth="1"/>
    <col min="258" max="258" width="23.5703125" style="252" customWidth="1"/>
    <col min="259" max="259" width="10.140625" style="252" customWidth="1"/>
    <col min="260" max="260" width="15.85546875" style="252" customWidth="1"/>
    <col min="261" max="261" width="10.7109375" style="252" customWidth="1"/>
    <col min="262" max="262" width="11.42578125" style="252" customWidth="1"/>
    <col min="263" max="263" width="18.5703125" style="252" customWidth="1"/>
    <col min="264" max="512" width="9.140625" style="252"/>
    <col min="513" max="513" width="6.5703125" style="252" customWidth="1"/>
    <col min="514" max="514" width="23.5703125" style="252" customWidth="1"/>
    <col min="515" max="515" width="10.140625" style="252" customWidth="1"/>
    <col min="516" max="516" width="15.85546875" style="252" customWidth="1"/>
    <col min="517" max="517" width="10.7109375" style="252" customWidth="1"/>
    <col min="518" max="518" width="11.42578125" style="252" customWidth="1"/>
    <col min="519" max="519" width="18.5703125" style="252" customWidth="1"/>
    <col min="520" max="768" width="9.140625" style="252"/>
    <col min="769" max="769" width="6.5703125" style="252" customWidth="1"/>
    <col min="770" max="770" width="23.5703125" style="252" customWidth="1"/>
    <col min="771" max="771" width="10.140625" style="252" customWidth="1"/>
    <col min="772" max="772" width="15.85546875" style="252" customWidth="1"/>
    <col min="773" max="773" width="10.7109375" style="252" customWidth="1"/>
    <col min="774" max="774" width="11.42578125" style="252" customWidth="1"/>
    <col min="775" max="775" width="18.5703125" style="252" customWidth="1"/>
    <col min="776" max="1024" width="9.140625" style="252"/>
    <col min="1025" max="1025" width="6.5703125" style="252" customWidth="1"/>
    <col min="1026" max="1026" width="23.5703125" style="252" customWidth="1"/>
    <col min="1027" max="1027" width="10.140625" style="252" customWidth="1"/>
    <col min="1028" max="1028" width="15.85546875" style="252" customWidth="1"/>
    <col min="1029" max="1029" width="10.7109375" style="252" customWidth="1"/>
    <col min="1030" max="1030" width="11.42578125" style="252" customWidth="1"/>
    <col min="1031" max="1031" width="18.5703125" style="252" customWidth="1"/>
    <col min="1032" max="1280" width="9.140625" style="252"/>
    <col min="1281" max="1281" width="6.5703125" style="252" customWidth="1"/>
    <col min="1282" max="1282" width="23.5703125" style="252" customWidth="1"/>
    <col min="1283" max="1283" width="10.140625" style="252" customWidth="1"/>
    <col min="1284" max="1284" width="15.85546875" style="252" customWidth="1"/>
    <col min="1285" max="1285" width="10.7109375" style="252" customWidth="1"/>
    <col min="1286" max="1286" width="11.42578125" style="252" customWidth="1"/>
    <col min="1287" max="1287" width="18.5703125" style="252" customWidth="1"/>
    <col min="1288" max="1536" width="9.140625" style="252"/>
    <col min="1537" max="1537" width="6.5703125" style="252" customWidth="1"/>
    <col min="1538" max="1538" width="23.5703125" style="252" customWidth="1"/>
    <col min="1539" max="1539" width="10.140625" style="252" customWidth="1"/>
    <col min="1540" max="1540" width="15.85546875" style="252" customWidth="1"/>
    <col min="1541" max="1541" width="10.7109375" style="252" customWidth="1"/>
    <col min="1542" max="1542" width="11.42578125" style="252" customWidth="1"/>
    <col min="1543" max="1543" width="18.5703125" style="252" customWidth="1"/>
    <col min="1544" max="1792" width="9.140625" style="252"/>
    <col min="1793" max="1793" width="6.5703125" style="252" customWidth="1"/>
    <col min="1794" max="1794" width="23.5703125" style="252" customWidth="1"/>
    <col min="1795" max="1795" width="10.140625" style="252" customWidth="1"/>
    <col min="1796" max="1796" width="15.85546875" style="252" customWidth="1"/>
    <col min="1797" max="1797" width="10.7109375" style="252" customWidth="1"/>
    <col min="1798" max="1798" width="11.42578125" style="252" customWidth="1"/>
    <col min="1799" max="1799" width="18.5703125" style="252" customWidth="1"/>
    <col min="1800" max="2048" width="9.140625" style="252"/>
    <col min="2049" max="2049" width="6.5703125" style="252" customWidth="1"/>
    <col min="2050" max="2050" width="23.5703125" style="252" customWidth="1"/>
    <col min="2051" max="2051" width="10.140625" style="252" customWidth="1"/>
    <col min="2052" max="2052" width="15.85546875" style="252" customWidth="1"/>
    <col min="2053" max="2053" width="10.7109375" style="252" customWidth="1"/>
    <col min="2054" max="2054" width="11.42578125" style="252" customWidth="1"/>
    <col min="2055" max="2055" width="18.5703125" style="252" customWidth="1"/>
    <col min="2056" max="2304" width="9.140625" style="252"/>
    <col min="2305" max="2305" width="6.5703125" style="252" customWidth="1"/>
    <col min="2306" max="2306" width="23.5703125" style="252" customWidth="1"/>
    <col min="2307" max="2307" width="10.140625" style="252" customWidth="1"/>
    <col min="2308" max="2308" width="15.85546875" style="252" customWidth="1"/>
    <col min="2309" max="2309" width="10.7109375" style="252" customWidth="1"/>
    <col min="2310" max="2310" width="11.42578125" style="252" customWidth="1"/>
    <col min="2311" max="2311" width="18.5703125" style="252" customWidth="1"/>
    <col min="2312" max="2560" width="9.140625" style="252"/>
    <col min="2561" max="2561" width="6.5703125" style="252" customWidth="1"/>
    <col min="2562" max="2562" width="23.5703125" style="252" customWidth="1"/>
    <col min="2563" max="2563" width="10.140625" style="252" customWidth="1"/>
    <col min="2564" max="2564" width="15.85546875" style="252" customWidth="1"/>
    <col min="2565" max="2565" width="10.7109375" style="252" customWidth="1"/>
    <col min="2566" max="2566" width="11.42578125" style="252" customWidth="1"/>
    <col min="2567" max="2567" width="18.5703125" style="252" customWidth="1"/>
    <col min="2568" max="2816" width="9.140625" style="252"/>
    <col min="2817" max="2817" width="6.5703125" style="252" customWidth="1"/>
    <col min="2818" max="2818" width="23.5703125" style="252" customWidth="1"/>
    <col min="2819" max="2819" width="10.140625" style="252" customWidth="1"/>
    <col min="2820" max="2820" width="15.85546875" style="252" customWidth="1"/>
    <col min="2821" max="2821" width="10.7109375" style="252" customWidth="1"/>
    <col min="2822" max="2822" width="11.42578125" style="252" customWidth="1"/>
    <col min="2823" max="2823" width="18.5703125" style="252" customWidth="1"/>
    <col min="2824" max="3072" width="9.140625" style="252"/>
    <col min="3073" max="3073" width="6.5703125" style="252" customWidth="1"/>
    <col min="3074" max="3074" width="23.5703125" style="252" customWidth="1"/>
    <col min="3075" max="3075" width="10.140625" style="252" customWidth="1"/>
    <col min="3076" max="3076" width="15.85546875" style="252" customWidth="1"/>
    <col min="3077" max="3077" width="10.7109375" style="252" customWidth="1"/>
    <col min="3078" max="3078" width="11.42578125" style="252" customWidth="1"/>
    <col min="3079" max="3079" width="18.5703125" style="252" customWidth="1"/>
    <col min="3080" max="3328" width="9.140625" style="252"/>
    <col min="3329" max="3329" width="6.5703125" style="252" customWidth="1"/>
    <col min="3330" max="3330" width="23.5703125" style="252" customWidth="1"/>
    <col min="3331" max="3331" width="10.140625" style="252" customWidth="1"/>
    <col min="3332" max="3332" width="15.85546875" style="252" customWidth="1"/>
    <col min="3333" max="3333" width="10.7109375" style="252" customWidth="1"/>
    <col min="3334" max="3334" width="11.42578125" style="252" customWidth="1"/>
    <col min="3335" max="3335" width="18.5703125" style="252" customWidth="1"/>
    <col min="3336" max="3584" width="9.140625" style="252"/>
    <col min="3585" max="3585" width="6.5703125" style="252" customWidth="1"/>
    <col min="3586" max="3586" width="23.5703125" style="252" customWidth="1"/>
    <col min="3587" max="3587" width="10.140625" style="252" customWidth="1"/>
    <col min="3588" max="3588" width="15.85546875" style="252" customWidth="1"/>
    <col min="3589" max="3589" width="10.7109375" style="252" customWidth="1"/>
    <col min="3590" max="3590" width="11.42578125" style="252" customWidth="1"/>
    <col min="3591" max="3591" width="18.5703125" style="252" customWidth="1"/>
    <col min="3592" max="3840" width="9.140625" style="252"/>
    <col min="3841" max="3841" width="6.5703125" style="252" customWidth="1"/>
    <col min="3842" max="3842" width="23.5703125" style="252" customWidth="1"/>
    <col min="3843" max="3843" width="10.140625" style="252" customWidth="1"/>
    <col min="3844" max="3844" width="15.85546875" style="252" customWidth="1"/>
    <col min="3845" max="3845" width="10.7109375" style="252" customWidth="1"/>
    <col min="3846" max="3846" width="11.42578125" style="252" customWidth="1"/>
    <col min="3847" max="3847" width="18.5703125" style="252" customWidth="1"/>
    <col min="3848" max="4096" width="9.140625" style="252"/>
    <col min="4097" max="4097" width="6.5703125" style="252" customWidth="1"/>
    <col min="4098" max="4098" width="23.5703125" style="252" customWidth="1"/>
    <col min="4099" max="4099" width="10.140625" style="252" customWidth="1"/>
    <col min="4100" max="4100" width="15.85546875" style="252" customWidth="1"/>
    <col min="4101" max="4101" width="10.7109375" style="252" customWidth="1"/>
    <col min="4102" max="4102" width="11.42578125" style="252" customWidth="1"/>
    <col min="4103" max="4103" width="18.5703125" style="252" customWidth="1"/>
    <col min="4104" max="4352" width="9.140625" style="252"/>
    <col min="4353" max="4353" width="6.5703125" style="252" customWidth="1"/>
    <col min="4354" max="4354" width="23.5703125" style="252" customWidth="1"/>
    <col min="4355" max="4355" width="10.140625" style="252" customWidth="1"/>
    <col min="4356" max="4356" width="15.85546875" style="252" customWidth="1"/>
    <col min="4357" max="4357" width="10.7109375" style="252" customWidth="1"/>
    <col min="4358" max="4358" width="11.42578125" style="252" customWidth="1"/>
    <col min="4359" max="4359" width="18.5703125" style="252" customWidth="1"/>
    <col min="4360" max="4608" width="9.140625" style="252"/>
    <col min="4609" max="4609" width="6.5703125" style="252" customWidth="1"/>
    <col min="4610" max="4610" width="23.5703125" style="252" customWidth="1"/>
    <col min="4611" max="4611" width="10.140625" style="252" customWidth="1"/>
    <col min="4612" max="4612" width="15.85546875" style="252" customWidth="1"/>
    <col min="4613" max="4613" width="10.7109375" style="252" customWidth="1"/>
    <col min="4614" max="4614" width="11.42578125" style="252" customWidth="1"/>
    <col min="4615" max="4615" width="18.5703125" style="252" customWidth="1"/>
    <col min="4616" max="4864" width="9.140625" style="252"/>
    <col min="4865" max="4865" width="6.5703125" style="252" customWidth="1"/>
    <col min="4866" max="4866" width="23.5703125" style="252" customWidth="1"/>
    <col min="4867" max="4867" width="10.140625" style="252" customWidth="1"/>
    <col min="4868" max="4868" width="15.85546875" style="252" customWidth="1"/>
    <col min="4869" max="4869" width="10.7109375" style="252" customWidth="1"/>
    <col min="4870" max="4870" width="11.42578125" style="252" customWidth="1"/>
    <col min="4871" max="4871" width="18.5703125" style="252" customWidth="1"/>
    <col min="4872" max="5120" width="9.140625" style="252"/>
    <col min="5121" max="5121" width="6.5703125" style="252" customWidth="1"/>
    <col min="5122" max="5122" width="23.5703125" style="252" customWidth="1"/>
    <col min="5123" max="5123" width="10.140625" style="252" customWidth="1"/>
    <col min="5124" max="5124" width="15.85546875" style="252" customWidth="1"/>
    <col min="5125" max="5125" width="10.7109375" style="252" customWidth="1"/>
    <col min="5126" max="5126" width="11.42578125" style="252" customWidth="1"/>
    <col min="5127" max="5127" width="18.5703125" style="252" customWidth="1"/>
    <col min="5128" max="5376" width="9.140625" style="252"/>
    <col min="5377" max="5377" width="6.5703125" style="252" customWidth="1"/>
    <col min="5378" max="5378" width="23.5703125" style="252" customWidth="1"/>
    <col min="5379" max="5379" width="10.140625" style="252" customWidth="1"/>
    <col min="5380" max="5380" width="15.85546875" style="252" customWidth="1"/>
    <col min="5381" max="5381" width="10.7109375" style="252" customWidth="1"/>
    <col min="5382" max="5382" width="11.42578125" style="252" customWidth="1"/>
    <col min="5383" max="5383" width="18.5703125" style="252" customWidth="1"/>
    <col min="5384" max="5632" width="9.140625" style="252"/>
    <col min="5633" max="5633" width="6.5703125" style="252" customWidth="1"/>
    <col min="5634" max="5634" width="23.5703125" style="252" customWidth="1"/>
    <col min="5635" max="5635" width="10.140625" style="252" customWidth="1"/>
    <col min="5636" max="5636" width="15.85546875" style="252" customWidth="1"/>
    <col min="5637" max="5637" width="10.7109375" style="252" customWidth="1"/>
    <col min="5638" max="5638" width="11.42578125" style="252" customWidth="1"/>
    <col min="5639" max="5639" width="18.5703125" style="252" customWidth="1"/>
    <col min="5640" max="5888" width="9.140625" style="252"/>
    <col min="5889" max="5889" width="6.5703125" style="252" customWidth="1"/>
    <col min="5890" max="5890" width="23.5703125" style="252" customWidth="1"/>
    <col min="5891" max="5891" width="10.140625" style="252" customWidth="1"/>
    <col min="5892" max="5892" width="15.85546875" style="252" customWidth="1"/>
    <col min="5893" max="5893" width="10.7109375" style="252" customWidth="1"/>
    <col min="5894" max="5894" width="11.42578125" style="252" customWidth="1"/>
    <col min="5895" max="5895" width="18.5703125" style="252" customWidth="1"/>
    <col min="5896" max="6144" width="9.140625" style="252"/>
    <col min="6145" max="6145" width="6.5703125" style="252" customWidth="1"/>
    <col min="6146" max="6146" width="23.5703125" style="252" customWidth="1"/>
    <col min="6147" max="6147" width="10.140625" style="252" customWidth="1"/>
    <col min="6148" max="6148" width="15.85546875" style="252" customWidth="1"/>
    <col min="6149" max="6149" width="10.7109375" style="252" customWidth="1"/>
    <col min="6150" max="6150" width="11.42578125" style="252" customWidth="1"/>
    <col min="6151" max="6151" width="18.5703125" style="252" customWidth="1"/>
    <col min="6152" max="6400" width="9.140625" style="252"/>
    <col min="6401" max="6401" width="6.5703125" style="252" customWidth="1"/>
    <col min="6402" max="6402" width="23.5703125" style="252" customWidth="1"/>
    <col min="6403" max="6403" width="10.140625" style="252" customWidth="1"/>
    <col min="6404" max="6404" width="15.85546875" style="252" customWidth="1"/>
    <col min="6405" max="6405" width="10.7109375" style="252" customWidth="1"/>
    <col min="6406" max="6406" width="11.42578125" style="252" customWidth="1"/>
    <col min="6407" max="6407" width="18.5703125" style="252" customWidth="1"/>
    <col min="6408" max="6656" width="9.140625" style="252"/>
    <col min="6657" max="6657" width="6.5703125" style="252" customWidth="1"/>
    <col min="6658" max="6658" width="23.5703125" style="252" customWidth="1"/>
    <col min="6659" max="6659" width="10.140625" style="252" customWidth="1"/>
    <col min="6660" max="6660" width="15.85546875" style="252" customWidth="1"/>
    <col min="6661" max="6661" width="10.7109375" style="252" customWidth="1"/>
    <col min="6662" max="6662" width="11.42578125" style="252" customWidth="1"/>
    <col min="6663" max="6663" width="18.5703125" style="252" customWidth="1"/>
    <col min="6664" max="6912" width="9.140625" style="252"/>
    <col min="6913" max="6913" width="6.5703125" style="252" customWidth="1"/>
    <col min="6914" max="6914" width="23.5703125" style="252" customWidth="1"/>
    <col min="6915" max="6915" width="10.140625" style="252" customWidth="1"/>
    <col min="6916" max="6916" width="15.85546875" style="252" customWidth="1"/>
    <col min="6917" max="6917" width="10.7109375" style="252" customWidth="1"/>
    <col min="6918" max="6918" width="11.42578125" style="252" customWidth="1"/>
    <col min="6919" max="6919" width="18.5703125" style="252" customWidth="1"/>
    <col min="6920" max="7168" width="9.140625" style="252"/>
    <col min="7169" max="7169" width="6.5703125" style="252" customWidth="1"/>
    <col min="7170" max="7170" width="23.5703125" style="252" customWidth="1"/>
    <col min="7171" max="7171" width="10.140625" style="252" customWidth="1"/>
    <col min="7172" max="7172" width="15.85546875" style="252" customWidth="1"/>
    <col min="7173" max="7173" width="10.7109375" style="252" customWidth="1"/>
    <col min="7174" max="7174" width="11.42578125" style="252" customWidth="1"/>
    <col min="7175" max="7175" width="18.5703125" style="252" customWidth="1"/>
    <col min="7176" max="7424" width="9.140625" style="252"/>
    <col min="7425" max="7425" width="6.5703125" style="252" customWidth="1"/>
    <col min="7426" max="7426" width="23.5703125" style="252" customWidth="1"/>
    <col min="7427" max="7427" width="10.140625" style="252" customWidth="1"/>
    <col min="7428" max="7428" width="15.85546875" style="252" customWidth="1"/>
    <col min="7429" max="7429" width="10.7109375" style="252" customWidth="1"/>
    <col min="7430" max="7430" width="11.42578125" style="252" customWidth="1"/>
    <col min="7431" max="7431" width="18.5703125" style="252" customWidth="1"/>
    <col min="7432" max="7680" width="9.140625" style="252"/>
    <col min="7681" max="7681" width="6.5703125" style="252" customWidth="1"/>
    <col min="7682" max="7682" width="23.5703125" style="252" customWidth="1"/>
    <col min="7683" max="7683" width="10.140625" style="252" customWidth="1"/>
    <col min="7684" max="7684" width="15.85546875" style="252" customWidth="1"/>
    <col min="7685" max="7685" width="10.7109375" style="252" customWidth="1"/>
    <col min="7686" max="7686" width="11.42578125" style="252" customWidth="1"/>
    <col min="7687" max="7687" width="18.5703125" style="252" customWidth="1"/>
    <col min="7688" max="7936" width="9.140625" style="252"/>
    <col min="7937" max="7937" width="6.5703125" style="252" customWidth="1"/>
    <col min="7938" max="7938" width="23.5703125" style="252" customWidth="1"/>
    <col min="7939" max="7939" width="10.140625" style="252" customWidth="1"/>
    <col min="7940" max="7940" width="15.85546875" style="252" customWidth="1"/>
    <col min="7941" max="7941" width="10.7109375" style="252" customWidth="1"/>
    <col min="7942" max="7942" width="11.42578125" style="252" customWidth="1"/>
    <col min="7943" max="7943" width="18.5703125" style="252" customWidth="1"/>
    <col min="7944" max="8192" width="9.140625" style="252"/>
    <col min="8193" max="8193" width="6.5703125" style="252" customWidth="1"/>
    <col min="8194" max="8194" width="23.5703125" style="252" customWidth="1"/>
    <col min="8195" max="8195" width="10.140625" style="252" customWidth="1"/>
    <col min="8196" max="8196" width="15.85546875" style="252" customWidth="1"/>
    <col min="8197" max="8197" width="10.7109375" style="252" customWidth="1"/>
    <col min="8198" max="8198" width="11.42578125" style="252" customWidth="1"/>
    <col min="8199" max="8199" width="18.5703125" style="252" customWidth="1"/>
    <col min="8200" max="8448" width="9.140625" style="252"/>
    <col min="8449" max="8449" width="6.5703125" style="252" customWidth="1"/>
    <col min="8450" max="8450" width="23.5703125" style="252" customWidth="1"/>
    <col min="8451" max="8451" width="10.140625" style="252" customWidth="1"/>
    <col min="8452" max="8452" width="15.85546875" style="252" customWidth="1"/>
    <col min="8453" max="8453" width="10.7109375" style="252" customWidth="1"/>
    <col min="8454" max="8454" width="11.42578125" style="252" customWidth="1"/>
    <col min="8455" max="8455" width="18.5703125" style="252" customWidth="1"/>
    <col min="8456" max="8704" width="9.140625" style="252"/>
    <col min="8705" max="8705" width="6.5703125" style="252" customWidth="1"/>
    <col min="8706" max="8706" width="23.5703125" style="252" customWidth="1"/>
    <col min="8707" max="8707" width="10.140625" style="252" customWidth="1"/>
    <col min="8708" max="8708" width="15.85546875" style="252" customWidth="1"/>
    <col min="8709" max="8709" width="10.7109375" style="252" customWidth="1"/>
    <col min="8710" max="8710" width="11.42578125" style="252" customWidth="1"/>
    <col min="8711" max="8711" width="18.5703125" style="252" customWidth="1"/>
    <col min="8712" max="8960" width="9.140625" style="252"/>
    <col min="8961" max="8961" width="6.5703125" style="252" customWidth="1"/>
    <col min="8962" max="8962" width="23.5703125" style="252" customWidth="1"/>
    <col min="8963" max="8963" width="10.140625" style="252" customWidth="1"/>
    <col min="8964" max="8964" width="15.85546875" style="252" customWidth="1"/>
    <col min="8965" max="8965" width="10.7109375" style="252" customWidth="1"/>
    <col min="8966" max="8966" width="11.42578125" style="252" customWidth="1"/>
    <col min="8967" max="8967" width="18.5703125" style="252" customWidth="1"/>
    <col min="8968" max="9216" width="9.140625" style="252"/>
    <col min="9217" max="9217" width="6.5703125" style="252" customWidth="1"/>
    <col min="9218" max="9218" width="23.5703125" style="252" customWidth="1"/>
    <col min="9219" max="9219" width="10.140625" style="252" customWidth="1"/>
    <col min="9220" max="9220" width="15.85546875" style="252" customWidth="1"/>
    <col min="9221" max="9221" width="10.7109375" style="252" customWidth="1"/>
    <col min="9222" max="9222" width="11.42578125" style="252" customWidth="1"/>
    <col min="9223" max="9223" width="18.5703125" style="252" customWidth="1"/>
    <col min="9224" max="9472" width="9.140625" style="252"/>
    <col min="9473" max="9473" width="6.5703125" style="252" customWidth="1"/>
    <col min="9474" max="9474" width="23.5703125" style="252" customWidth="1"/>
    <col min="9475" max="9475" width="10.140625" style="252" customWidth="1"/>
    <col min="9476" max="9476" width="15.85546875" style="252" customWidth="1"/>
    <col min="9477" max="9477" width="10.7109375" style="252" customWidth="1"/>
    <col min="9478" max="9478" width="11.42578125" style="252" customWidth="1"/>
    <col min="9479" max="9479" width="18.5703125" style="252" customWidth="1"/>
    <col min="9480" max="9728" width="9.140625" style="252"/>
    <col min="9729" max="9729" width="6.5703125" style="252" customWidth="1"/>
    <col min="9730" max="9730" width="23.5703125" style="252" customWidth="1"/>
    <col min="9731" max="9731" width="10.140625" style="252" customWidth="1"/>
    <col min="9732" max="9732" width="15.85546875" style="252" customWidth="1"/>
    <col min="9733" max="9733" width="10.7109375" style="252" customWidth="1"/>
    <col min="9734" max="9734" width="11.42578125" style="252" customWidth="1"/>
    <col min="9735" max="9735" width="18.5703125" style="252" customWidth="1"/>
    <col min="9736" max="9984" width="9.140625" style="252"/>
    <col min="9985" max="9985" width="6.5703125" style="252" customWidth="1"/>
    <col min="9986" max="9986" width="23.5703125" style="252" customWidth="1"/>
    <col min="9987" max="9987" width="10.140625" style="252" customWidth="1"/>
    <col min="9988" max="9988" width="15.85546875" style="252" customWidth="1"/>
    <col min="9989" max="9989" width="10.7109375" style="252" customWidth="1"/>
    <col min="9990" max="9990" width="11.42578125" style="252" customWidth="1"/>
    <col min="9991" max="9991" width="18.5703125" style="252" customWidth="1"/>
    <col min="9992" max="10240" width="9.140625" style="252"/>
    <col min="10241" max="10241" width="6.5703125" style="252" customWidth="1"/>
    <col min="10242" max="10242" width="23.5703125" style="252" customWidth="1"/>
    <col min="10243" max="10243" width="10.140625" style="252" customWidth="1"/>
    <col min="10244" max="10244" width="15.85546875" style="252" customWidth="1"/>
    <col min="10245" max="10245" width="10.7109375" style="252" customWidth="1"/>
    <col min="10246" max="10246" width="11.42578125" style="252" customWidth="1"/>
    <col min="10247" max="10247" width="18.5703125" style="252" customWidth="1"/>
    <col min="10248" max="10496" width="9.140625" style="252"/>
    <col min="10497" max="10497" width="6.5703125" style="252" customWidth="1"/>
    <col min="10498" max="10498" width="23.5703125" style="252" customWidth="1"/>
    <col min="10499" max="10499" width="10.140625" style="252" customWidth="1"/>
    <col min="10500" max="10500" width="15.85546875" style="252" customWidth="1"/>
    <col min="10501" max="10501" width="10.7109375" style="252" customWidth="1"/>
    <col min="10502" max="10502" width="11.42578125" style="252" customWidth="1"/>
    <col min="10503" max="10503" width="18.5703125" style="252" customWidth="1"/>
    <col min="10504" max="10752" width="9.140625" style="252"/>
    <col min="10753" max="10753" width="6.5703125" style="252" customWidth="1"/>
    <col min="10754" max="10754" width="23.5703125" style="252" customWidth="1"/>
    <col min="10755" max="10755" width="10.140625" style="252" customWidth="1"/>
    <col min="10756" max="10756" width="15.85546875" style="252" customWidth="1"/>
    <col min="10757" max="10757" width="10.7109375" style="252" customWidth="1"/>
    <col min="10758" max="10758" width="11.42578125" style="252" customWidth="1"/>
    <col min="10759" max="10759" width="18.5703125" style="252" customWidth="1"/>
    <col min="10760" max="11008" width="9.140625" style="252"/>
    <col min="11009" max="11009" width="6.5703125" style="252" customWidth="1"/>
    <col min="11010" max="11010" width="23.5703125" style="252" customWidth="1"/>
    <col min="11011" max="11011" width="10.140625" style="252" customWidth="1"/>
    <col min="11012" max="11012" width="15.85546875" style="252" customWidth="1"/>
    <col min="11013" max="11013" width="10.7109375" style="252" customWidth="1"/>
    <col min="11014" max="11014" width="11.42578125" style="252" customWidth="1"/>
    <col min="11015" max="11015" width="18.5703125" style="252" customWidth="1"/>
    <col min="11016" max="11264" width="9.140625" style="252"/>
    <col min="11265" max="11265" width="6.5703125" style="252" customWidth="1"/>
    <col min="11266" max="11266" width="23.5703125" style="252" customWidth="1"/>
    <col min="11267" max="11267" width="10.140625" style="252" customWidth="1"/>
    <col min="11268" max="11268" width="15.85546875" style="252" customWidth="1"/>
    <col min="11269" max="11269" width="10.7109375" style="252" customWidth="1"/>
    <col min="11270" max="11270" width="11.42578125" style="252" customWidth="1"/>
    <col min="11271" max="11271" width="18.5703125" style="252" customWidth="1"/>
    <col min="11272" max="11520" width="9.140625" style="252"/>
    <col min="11521" max="11521" width="6.5703125" style="252" customWidth="1"/>
    <col min="11522" max="11522" width="23.5703125" style="252" customWidth="1"/>
    <col min="11523" max="11523" width="10.140625" style="252" customWidth="1"/>
    <col min="11524" max="11524" width="15.85546875" style="252" customWidth="1"/>
    <col min="11525" max="11525" width="10.7109375" style="252" customWidth="1"/>
    <col min="11526" max="11526" width="11.42578125" style="252" customWidth="1"/>
    <col min="11527" max="11527" width="18.5703125" style="252" customWidth="1"/>
    <col min="11528" max="11776" width="9.140625" style="252"/>
    <col min="11777" max="11777" width="6.5703125" style="252" customWidth="1"/>
    <col min="11778" max="11778" width="23.5703125" style="252" customWidth="1"/>
    <col min="11779" max="11779" width="10.140625" style="252" customWidth="1"/>
    <col min="11780" max="11780" width="15.85546875" style="252" customWidth="1"/>
    <col min="11781" max="11781" width="10.7109375" style="252" customWidth="1"/>
    <col min="11782" max="11782" width="11.42578125" style="252" customWidth="1"/>
    <col min="11783" max="11783" width="18.5703125" style="252" customWidth="1"/>
    <col min="11784" max="12032" width="9.140625" style="252"/>
    <col min="12033" max="12033" width="6.5703125" style="252" customWidth="1"/>
    <col min="12034" max="12034" width="23.5703125" style="252" customWidth="1"/>
    <col min="12035" max="12035" width="10.140625" style="252" customWidth="1"/>
    <col min="12036" max="12036" width="15.85546875" style="252" customWidth="1"/>
    <col min="12037" max="12037" width="10.7109375" style="252" customWidth="1"/>
    <col min="12038" max="12038" width="11.42578125" style="252" customWidth="1"/>
    <col min="12039" max="12039" width="18.5703125" style="252" customWidth="1"/>
    <col min="12040" max="12288" width="9.140625" style="252"/>
    <col min="12289" max="12289" width="6.5703125" style="252" customWidth="1"/>
    <col min="12290" max="12290" width="23.5703125" style="252" customWidth="1"/>
    <col min="12291" max="12291" width="10.140625" style="252" customWidth="1"/>
    <col min="12292" max="12292" width="15.85546875" style="252" customWidth="1"/>
    <col min="12293" max="12293" width="10.7109375" style="252" customWidth="1"/>
    <col min="12294" max="12294" width="11.42578125" style="252" customWidth="1"/>
    <col min="12295" max="12295" width="18.5703125" style="252" customWidth="1"/>
    <col min="12296" max="12544" width="9.140625" style="252"/>
    <col min="12545" max="12545" width="6.5703125" style="252" customWidth="1"/>
    <col min="12546" max="12546" width="23.5703125" style="252" customWidth="1"/>
    <col min="12547" max="12547" width="10.140625" style="252" customWidth="1"/>
    <col min="12548" max="12548" width="15.85546875" style="252" customWidth="1"/>
    <col min="12549" max="12549" width="10.7109375" style="252" customWidth="1"/>
    <col min="12550" max="12550" width="11.42578125" style="252" customWidth="1"/>
    <col min="12551" max="12551" width="18.5703125" style="252" customWidth="1"/>
    <col min="12552" max="12800" width="9.140625" style="252"/>
    <col min="12801" max="12801" width="6.5703125" style="252" customWidth="1"/>
    <col min="12802" max="12802" width="23.5703125" style="252" customWidth="1"/>
    <col min="12803" max="12803" width="10.140625" style="252" customWidth="1"/>
    <col min="12804" max="12804" width="15.85546875" style="252" customWidth="1"/>
    <col min="12805" max="12805" width="10.7109375" style="252" customWidth="1"/>
    <col min="12806" max="12806" width="11.42578125" style="252" customWidth="1"/>
    <col min="12807" max="12807" width="18.5703125" style="252" customWidth="1"/>
    <col min="12808" max="13056" width="9.140625" style="252"/>
    <col min="13057" max="13057" width="6.5703125" style="252" customWidth="1"/>
    <col min="13058" max="13058" width="23.5703125" style="252" customWidth="1"/>
    <col min="13059" max="13059" width="10.140625" style="252" customWidth="1"/>
    <col min="13060" max="13060" width="15.85546875" style="252" customWidth="1"/>
    <col min="13061" max="13061" width="10.7109375" style="252" customWidth="1"/>
    <col min="13062" max="13062" width="11.42578125" style="252" customWidth="1"/>
    <col min="13063" max="13063" width="18.5703125" style="252" customWidth="1"/>
    <col min="13064" max="13312" width="9.140625" style="252"/>
    <col min="13313" max="13313" width="6.5703125" style="252" customWidth="1"/>
    <col min="13314" max="13314" width="23.5703125" style="252" customWidth="1"/>
    <col min="13315" max="13315" width="10.140625" style="252" customWidth="1"/>
    <col min="13316" max="13316" width="15.85546875" style="252" customWidth="1"/>
    <col min="13317" max="13317" width="10.7109375" style="252" customWidth="1"/>
    <col min="13318" max="13318" width="11.42578125" style="252" customWidth="1"/>
    <col min="13319" max="13319" width="18.5703125" style="252" customWidth="1"/>
    <col min="13320" max="13568" width="9.140625" style="252"/>
    <col min="13569" max="13569" width="6.5703125" style="252" customWidth="1"/>
    <col min="13570" max="13570" width="23.5703125" style="252" customWidth="1"/>
    <col min="13571" max="13571" width="10.140625" style="252" customWidth="1"/>
    <col min="13572" max="13572" width="15.85546875" style="252" customWidth="1"/>
    <col min="13573" max="13573" width="10.7109375" style="252" customWidth="1"/>
    <col min="13574" max="13574" width="11.42578125" style="252" customWidth="1"/>
    <col min="13575" max="13575" width="18.5703125" style="252" customWidth="1"/>
    <col min="13576" max="13824" width="9.140625" style="252"/>
    <col min="13825" max="13825" width="6.5703125" style="252" customWidth="1"/>
    <col min="13826" max="13826" width="23.5703125" style="252" customWidth="1"/>
    <col min="13827" max="13827" width="10.140625" style="252" customWidth="1"/>
    <col min="13828" max="13828" width="15.85546875" style="252" customWidth="1"/>
    <col min="13829" max="13829" width="10.7109375" style="252" customWidth="1"/>
    <col min="13830" max="13830" width="11.42578125" style="252" customWidth="1"/>
    <col min="13831" max="13831" width="18.5703125" style="252" customWidth="1"/>
    <col min="13832" max="14080" width="9.140625" style="252"/>
    <col min="14081" max="14081" width="6.5703125" style="252" customWidth="1"/>
    <col min="14082" max="14082" width="23.5703125" style="252" customWidth="1"/>
    <col min="14083" max="14083" width="10.140625" style="252" customWidth="1"/>
    <col min="14084" max="14084" width="15.85546875" style="252" customWidth="1"/>
    <col min="14085" max="14085" width="10.7109375" style="252" customWidth="1"/>
    <col min="14086" max="14086" width="11.42578125" style="252" customWidth="1"/>
    <col min="14087" max="14087" width="18.5703125" style="252" customWidth="1"/>
    <col min="14088" max="14336" width="9.140625" style="252"/>
    <col min="14337" max="14337" width="6.5703125" style="252" customWidth="1"/>
    <col min="14338" max="14338" width="23.5703125" style="252" customWidth="1"/>
    <col min="14339" max="14339" width="10.140625" style="252" customWidth="1"/>
    <col min="14340" max="14340" width="15.85546875" style="252" customWidth="1"/>
    <col min="14341" max="14341" width="10.7109375" style="252" customWidth="1"/>
    <col min="14342" max="14342" width="11.42578125" style="252" customWidth="1"/>
    <col min="14343" max="14343" width="18.5703125" style="252" customWidth="1"/>
    <col min="14344" max="14592" width="9.140625" style="252"/>
    <col min="14593" max="14593" width="6.5703125" style="252" customWidth="1"/>
    <col min="14594" max="14594" width="23.5703125" style="252" customWidth="1"/>
    <col min="14595" max="14595" width="10.140625" style="252" customWidth="1"/>
    <col min="14596" max="14596" width="15.85546875" style="252" customWidth="1"/>
    <col min="14597" max="14597" width="10.7109375" style="252" customWidth="1"/>
    <col min="14598" max="14598" width="11.42578125" style="252" customWidth="1"/>
    <col min="14599" max="14599" width="18.5703125" style="252" customWidth="1"/>
    <col min="14600" max="14848" width="9.140625" style="252"/>
    <col min="14849" max="14849" width="6.5703125" style="252" customWidth="1"/>
    <col min="14850" max="14850" width="23.5703125" style="252" customWidth="1"/>
    <col min="14851" max="14851" width="10.140625" style="252" customWidth="1"/>
    <col min="14852" max="14852" width="15.85546875" style="252" customWidth="1"/>
    <col min="14853" max="14853" width="10.7109375" style="252" customWidth="1"/>
    <col min="14854" max="14854" width="11.42578125" style="252" customWidth="1"/>
    <col min="14855" max="14855" width="18.5703125" style="252" customWidth="1"/>
    <col min="14856" max="15104" width="9.140625" style="252"/>
    <col min="15105" max="15105" width="6.5703125" style="252" customWidth="1"/>
    <col min="15106" max="15106" width="23.5703125" style="252" customWidth="1"/>
    <col min="15107" max="15107" width="10.140625" style="252" customWidth="1"/>
    <col min="15108" max="15108" width="15.85546875" style="252" customWidth="1"/>
    <col min="15109" max="15109" width="10.7109375" style="252" customWidth="1"/>
    <col min="15110" max="15110" width="11.42578125" style="252" customWidth="1"/>
    <col min="15111" max="15111" width="18.5703125" style="252" customWidth="1"/>
    <col min="15112" max="15360" width="9.140625" style="252"/>
    <col min="15361" max="15361" width="6.5703125" style="252" customWidth="1"/>
    <col min="15362" max="15362" width="23.5703125" style="252" customWidth="1"/>
    <col min="15363" max="15363" width="10.140625" style="252" customWidth="1"/>
    <col min="15364" max="15364" width="15.85546875" style="252" customWidth="1"/>
    <col min="15365" max="15365" width="10.7109375" style="252" customWidth="1"/>
    <col min="15366" max="15366" width="11.42578125" style="252" customWidth="1"/>
    <col min="15367" max="15367" width="18.5703125" style="252" customWidth="1"/>
    <col min="15368" max="15616" width="9.140625" style="252"/>
    <col min="15617" max="15617" width="6.5703125" style="252" customWidth="1"/>
    <col min="15618" max="15618" width="23.5703125" style="252" customWidth="1"/>
    <col min="15619" max="15619" width="10.140625" style="252" customWidth="1"/>
    <col min="15620" max="15620" width="15.85546875" style="252" customWidth="1"/>
    <col min="15621" max="15621" width="10.7109375" style="252" customWidth="1"/>
    <col min="15622" max="15622" width="11.42578125" style="252" customWidth="1"/>
    <col min="15623" max="15623" width="18.5703125" style="252" customWidth="1"/>
    <col min="15624" max="15872" width="9.140625" style="252"/>
    <col min="15873" max="15873" width="6.5703125" style="252" customWidth="1"/>
    <col min="15874" max="15874" width="23.5703125" style="252" customWidth="1"/>
    <col min="15875" max="15875" width="10.140625" style="252" customWidth="1"/>
    <col min="15876" max="15876" width="15.85546875" style="252" customWidth="1"/>
    <col min="15877" max="15877" width="10.7109375" style="252" customWidth="1"/>
    <col min="15878" max="15878" width="11.42578125" style="252" customWidth="1"/>
    <col min="15879" max="15879" width="18.5703125" style="252" customWidth="1"/>
    <col min="15880" max="16128" width="9.140625" style="252"/>
    <col min="16129" max="16129" width="6.5703125" style="252" customWidth="1"/>
    <col min="16130" max="16130" width="23.5703125" style="252" customWidth="1"/>
    <col min="16131" max="16131" width="10.140625" style="252" customWidth="1"/>
    <col min="16132" max="16132" width="15.85546875" style="252" customWidth="1"/>
    <col min="16133" max="16133" width="10.7109375" style="252" customWidth="1"/>
    <col min="16134" max="16134" width="11.42578125" style="252" customWidth="1"/>
    <col min="16135" max="16135" width="18.5703125" style="252" customWidth="1"/>
    <col min="16136" max="16384" width="9.140625" style="252"/>
  </cols>
  <sheetData>
    <row r="1" spans="1:7">
      <c r="A1" s="251" t="s">
        <v>1429</v>
      </c>
    </row>
    <row r="2" spans="1:7">
      <c r="A2" s="740" t="s">
        <v>242</v>
      </c>
      <c r="B2" s="740" t="s">
        <v>243</v>
      </c>
      <c r="C2" s="740" t="s">
        <v>244</v>
      </c>
      <c r="D2" s="740" t="s">
        <v>245</v>
      </c>
      <c r="E2" s="740" t="s">
        <v>246</v>
      </c>
      <c r="F2" s="740"/>
      <c r="G2" s="740"/>
    </row>
    <row r="3" spans="1:7">
      <c r="A3" s="740"/>
      <c r="B3" s="740"/>
      <c r="C3" s="740"/>
      <c r="D3" s="740"/>
      <c r="E3" s="740" t="s">
        <v>247</v>
      </c>
      <c r="F3" s="740"/>
      <c r="G3" s="740" t="s">
        <v>248</v>
      </c>
    </row>
    <row r="4" spans="1:7">
      <c r="A4" s="740"/>
      <c r="B4" s="740"/>
      <c r="C4" s="740"/>
      <c r="D4" s="740"/>
      <c r="E4" s="253" t="s">
        <v>249</v>
      </c>
      <c r="F4" s="253" t="s">
        <v>250</v>
      </c>
      <c r="G4" s="740"/>
    </row>
    <row r="5" spans="1:7">
      <c r="A5" s="254" t="s">
        <v>251</v>
      </c>
      <c r="B5" s="255" t="s">
        <v>252</v>
      </c>
      <c r="C5" s="256" t="s">
        <v>253</v>
      </c>
      <c r="D5" s="256">
        <v>15503.8</v>
      </c>
      <c r="E5" s="562">
        <v>27.405000000000001</v>
      </c>
      <c r="F5" s="255"/>
      <c r="G5" s="560"/>
    </row>
    <row r="6" spans="1:7" ht="33.75">
      <c r="A6" s="254" t="s">
        <v>251</v>
      </c>
      <c r="B6" s="255" t="s">
        <v>254</v>
      </c>
      <c r="C6" s="256" t="s">
        <v>253</v>
      </c>
      <c r="D6" s="255"/>
      <c r="E6" s="560">
        <v>28.305</v>
      </c>
      <c r="F6" s="560">
        <v>0</v>
      </c>
      <c r="G6" s="560">
        <v>1.137</v>
      </c>
    </row>
    <row r="7" spans="1:7" ht="22.5">
      <c r="A7" s="254" t="s">
        <v>255</v>
      </c>
      <c r="B7" s="255" t="s">
        <v>256</v>
      </c>
      <c r="C7" s="256" t="s">
        <v>257</v>
      </c>
      <c r="D7" s="255"/>
      <c r="E7" s="257">
        <v>555</v>
      </c>
      <c r="F7" s="257">
        <v>0</v>
      </c>
      <c r="G7" s="257">
        <v>22.3</v>
      </c>
    </row>
    <row r="8" spans="1:7">
      <c r="A8" s="254" t="s">
        <v>255</v>
      </c>
      <c r="B8" s="255" t="s">
        <v>258</v>
      </c>
      <c r="C8" s="256" t="s">
        <v>257</v>
      </c>
      <c r="D8" s="268">
        <v>57888</v>
      </c>
      <c r="E8" s="257">
        <v>916</v>
      </c>
      <c r="F8" s="257">
        <v>0</v>
      </c>
      <c r="G8" s="257">
        <v>22.3</v>
      </c>
    </row>
    <row r="9" spans="1:7">
      <c r="A9" s="254" t="s">
        <v>255</v>
      </c>
      <c r="B9" s="255" t="s">
        <v>259</v>
      </c>
      <c r="C9" s="256" t="s">
        <v>257</v>
      </c>
      <c r="D9" s="255"/>
      <c r="E9" s="257">
        <v>1471</v>
      </c>
      <c r="F9" s="257">
        <v>0</v>
      </c>
      <c r="G9" s="257">
        <v>44.6</v>
      </c>
    </row>
    <row r="10" spans="1:7">
      <c r="A10" s="254" t="s">
        <v>260</v>
      </c>
      <c r="B10" s="255" t="s">
        <v>261</v>
      </c>
      <c r="C10" s="256" t="s">
        <v>262</v>
      </c>
      <c r="D10" s="255"/>
      <c r="E10" s="266">
        <v>44953</v>
      </c>
      <c r="F10" s="253"/>
      <c r="G10" s="253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7"/>
  <sheetViews>
    <sheetView zoomScaleSheetLayoutView="100" workbookViewId="0">
      <pane ySplit="6" topLeftCell="A106" activePane="bottomLeft" state="frozen"/>
      <selection pane="bottomLeft" activeCell="B115" sqref="B115"/>
    </sheetView>
  </sheetViews>
  <sheetFormatPr defaultColWidth="8.85546875" defaultRowHeight="14.25" customHeight="1"/>
  <cols>
    <col min="1" max="1" width="8" style="45" customWidth="1"/>
    <col min="2" max="2" width="43.28515625" style="92" customWidth="1"/>
    <col min="3" max="3" width="13.42578125" style="45" customWidth="1"/>
    <col min="4" max="4" width="14" style="45" customWidth="1"/>
    <col min="5" max="5" width="15.140625" style="45" customWidth="1"/>
    <col min="6" max="6" width="15.5703125" style="45" customWidth="1"/>
    <col min="7" max="7" width="15.7109375" style="45" customWidth="1"/>
    <col min="8" max="8" width="41.42578125" style="45" customWidth="1"/>
    <col min="9" max="9" width="36.28515625" style="47" customWidth="1"/>
    <col min="10" max="10" width="12.7109375" style="47" customWidth="1"/>
    <col min="11" max="16384" width="8.85546875" style="47"/>
  </cols>
  <sheetData>
    <row r="1" spans="1:10" ht="14.25" customHeight="1">
      <c r="A1" s="630" t="s">
        <v>505</v>
      </c>
      <c r="B1" s="630"/>
      <c r="C1" s="630"/>
      <c r="D1" s="630"/>
      <c r="E1" s="630"/>
      <c r="F1" s="630"/>
      <c r="G1" s="630"/>
      <c r="H1" s="630"/>
    </row>
    <row r="2" spans="1:10" ht="14.25" customHeight="1" thickBot="1">
      <c r="A2" s="631"/>
      <c r="B2" s="632"/>
      <c r="C2" s="632"/>
      <c r="D2" s="632"/>
      <c r="E2" s="632"/>
      <c r="F2" s="632"/>
      <c r="G2" s="632"/>
      <c r="H2" s="633"/>
    </row>
    <row r="3" spans="1:10" ht="32.25" customHeight="1" thickBot="1">
      <c r="A3" s="634" t="s">
        <v>506</v>
      </c>
      <c r="B3" s="634"/>
      <c r="C3" s="634" t="s">
        <v>507</v>
      </c>
      <c r="D3" s="634"/>
      <c r="E3" s="635" t="s">
        <v>1422</v>
      </c>
      <c r="F3" s="635"/>
      <c r="G3" s="635" t="s">
        <v>508</v>
      </c>
      <c r="H3" s="635"/>
    </row>
    <row r="4" spans="1:10" ht="33.75" customHeight="1" thickBot="1">
      <c r="A4" s="638" t="s">
        <v>261</v>
      </c>
      <c r="B4" s="638"/>
      <c r="C4" s="639" t="s">
        <v>1260</v>
      </c>
      <c r="D4" s="639"/>
      <c r="E4" s="636"/>
      <c r="F4" s="637"/>
      <c r="G4" s="636"/>
      <c r="H4" s="637"/>
      <c r="I4" s="209"/>
    </row>
    <row r="5" spans="1:10" ht="18" customHeight="1">
      <c r="A5" s="640" t="s">
        <v>510</v>
      </c>
      <c r="B5" s="640" t="s">
        <v>511</v>
      </c>
      <c r="C5" s="640" t="s">
        <v>7</v>
      </c>
      <c r="D5" s="640" t="s">
        <v>11</v>
      </c>
      <c r="E5" s="640" t="s">
        <v>512</v>
      </c>
      <c r="F5" s="640" t="s">
        <v>513</v>
      </c>
      <c r="G5" s="640" t="s">
        <v>10</v>
      </c>
      <c r="H5" s="640" t="s">
        <v>317</v>
      </c>
    </row>
    <row r="6" spans="1:10" ht="27.75" customHeight="1" thickBot="1">
      <c r="A6" s="641"/>
      <c r="B6" s="641"/>
      <c r="C6" s="641"/>
      <c r="D6" s="641"/>
      <c r="E6" s="641"/>
      <c r="F6" s="641"/>
      <c r="G6" s="641"/>
      <c r="H6" s="641"/>
    </row>
    <row r="7" spans="1:10" ht="16.5" thickBot="1">
      <c r="A7" s="469" t="s">
        <v>514</v>
      </c>
      <c r="B7" s="469" t="s">
        <v>330</v>
      </c>
      <c r="C7" s="469" t="s">
        <v>515</v>
      </c>
      <c r="D7" s="469" t="s">
        <v>516</v>
      </c>
      <c r="E7" s="451">
        <v>4277</v>
      </c>
      <c r="F7" s="451">
        <v>4434</v>
      </c>
      <c r="G7" s="451">
        <f t="shared" ref="G7:G71" si="0">F7-E7</f>
        <v>157</v>
      </c>
      <c r="H7" s="469"/>
    </row>
    <row r="8" spans="1:10" ht="16.5" thickBot="1">
      <c r="A8" s="469" t="s">
        <v>517</v>
      </c>
      <c r="B8" s="469" t="s">
        <v>62</v>
      </c>
      <c r="C8" s="469" t="s">
        <v>518</v>
      </c>
      <c r="D8" s="469" t="s">
        <v>519</v>
      </c>
      <c r="E8" s="451">
        <v>15676</v>
      </c>
      <c r="F8" s="451">
        <v>15843</v>
      </c>
      <c r="G8" s="451">
        <f t="shared" si="0"/>
        <v>167</v>
      </c>
      <c r="H8" s="469"/>
    </row>
    <row r="9" spans="1:10" ht="16.5" thickBot="1">
      <c r="A9" s="469" t="s">
        <v>520</v>
      </c>
      <c r="B9" s="469" t="s">
        <v>521</v>
      </c>
      <c r="C9" s="469" t="s">
        <v>522</v>
      </c>
      <c r="D9" s="469"/>
      <c r="E9" s="451">
        <v>14850</v>
      </c>
      <c r="F9" s="451">
        <v>15019</v>
      </c>
      <c r="G9" s="451">
        <f t="shared" si="0"/>
        <v>169</v>
      </c>
      <c r="H9" s="469"/>
      <c r="J9" s="230"/>
    </row>
    <row r="10" spans="1:10" ht="16.5" thickBot="1">
      <c r="A10" s="469" t="s">
        <v>523</v>
      </c>
      <c r="B10" s="469" t="s">
        <v>415</v>
      </c>
      <c r="C10" s="469" t="s">
        <v>524</v>
      </c>
      <c r="D10" s="469"/>
      <c r="E10" s="451">
        <v>9459</v>
      </c>
      <c r="F10" s="451">
        <v>9696</v>
      </c>
      <c r="G10" s="451">
        <f t="shared" si="0"/>
        <v>237</v>
      </c>
      <c r="H10" s="469"/>
    </row>
    <row r="11" spans="1:10" ht="16.5" thickBot="1">
      <c r="A11" s="469" t="s">
        <v>525</v>
      </c>
      <c r="B11" s="469" t="s">
        <v>63</v>
      </c>
      <c r="C11" s="469" t="s">
        <v>526</v>
      </c>
      <c r="D11" s="469" t="s">
        <v>519</v>
      </c>
      <c r="E11" s="451">
        <v>6421</v>
      </c>
      <c r="F11" s="451">
        <v>6519</v>
      </c>
      <c r="G11" s="451">
        <f t="shared" si="0"/>
        <v>98</v>
      </c>
      <c r="H11" s="469"/>
      <c r="I11" s="209"/>
      <c r="J11" s="209"/>
    </row>
    <row r="12" spans="1:10" ht="16.5" thickBot="1">
      <c r="A12" s="469" t="s">
        <v>527</v>
      </c>
      <c r="B12" s="469" t="s">
        <v>528</v>
      </c>
      <c r="C12" s="469" t="s">
        <v>529</v>
      </c>
      <c r="D12" s="469"/>
      <c r="E12" s="451">
        <v>10195</v>
      </c>
      <c r="F12" s="451">
        <v>10351</v>
      </c>
      <c r="G12" s="451">
        <f t="shared" si="0"/>
        <v>156</v>
      </c>
      <c r="H12" s="469"/>
      <c r="I12" s="209"/>
    </row>
    <row r="13" spans="1:10" ht="16.5" thickBot="1">
      <c r="A13" s="469" t="s">
        <v>530</v>
      </c>
      <c r="B13" s="469" t="s">
        <v>217</v>
      </c>
      <c r="C13" s="469" t="s">
        <v>531</v>
      </c>
      <c r="D13" s="469"/>
      <c r="E13" s="451">
        <v>8095</v>
      </c>
      <c r="F13" s="451">
        <v>8270</v>
      </c>
      <c r="G13" s="451">
        <f t="shared" si="0"/>
        <v>175</v>
      </c>
      <c r="H13" s="469"/>
    </row>
    <row r="14" spans="1:10" ht="16.5" thickBot="1">
      <c r="A14" s="469" t="s">
        <v>532</v>
      </c>
      <c r="B14" s="469" t="s">
        <v>533</v>
      </c>
      <c r="C14" s="469" t="s">
        <v>534</v>
      </c>
      <c r="D14" s="469"/>
      <c r="E14" s="451">
        <v>14943</v>
      </c>
      <c r="F14" s="451">
        <v>15172</v>
      </c>
      <c r="G14" s="451">
        <f t="shared" si="0"/>
        <v>229</v>
      </c>
      <c r="H14" s="469"/>
    </row>
    <row r="15" spans="1:10" ht="16.5" thickBot="1">
      <c r="A15" s="469" t="s">
        <v>535</v>
      </c>
      <c r="B15" s="469" t="s">
        <v>536</v>
      </c>
      <c r="C15" s="469" t="s">
        <v>537</v>
      </c>
      <c r="D15" s="469" t="s">
        <v>519</v>
      </c>
      <c r="E15" s="451">
        <v>8520</v>
      </c>
      <c r="F15" s="451">
        <v>8520</v>
      </c>
      <c r="G15" s="451">
        <f t="shared" si="0"/>
        <v>0</v>
      </c>
      <c r="H15" s="469"/>
    </row>
    <row r="16" spans="1:10" ht="16.5" thickBot="1">
      <c r="A16" s="469" t="s">
        <v>538</v>
      </c>
      <c r="B16" s="469" t="s">
        <v>539</v>
      </c>
      <c r="C16" s="469" t="s">
        <v>540</v>
      </c>
      <c r="D16" s="469" t="s">
        <v>519</v>
      </c>
      <c r="E16" s="451">
        <v>12748</v>
      </c>
      <c r="F16" s="451">
        <v>13003</v>
      </c>
      <c r="G16" s="451">
        <f t="shared" si="0"/>
        <v>255</v>
      </c>
      <c r="H16" s="469"/>
    </row>
    <row r="17" spans="1:9" ht="16.5" thickBot="1">
      <c r="A17" s="469" t="s">
        <v>541</v>
      </c>
      <c r="B17" s="469" t="s">
        <v>66</v>
      </c>
      <c r="C17" s="469" t="s">
        <v>542</v>
      </c>
      <c r="D17" s="469"/>
      <c r="E17" s="451">
        <v>10517</v>
      </c>
      <c r="F17" s="451">
        <v>10641</v>
      </c>
      <c r="G17" s="451">
        <f t="shared" si="0"/>
        <v>124</v>
      </c>
      <c r="H17" s="469"/>
    </row>
    <row r="18" spans="1:9" ht="16.5" thickBot="1">
      <c r="A18" s="469" t="s">
        <v>543</v>
      </c>
      <c r="B18" s="450" t="s">
        <v>275</v>
      </c>
      <c r="C18" s="450" t="s">
        <v>544</v>
      </c>
      <c r="D18" s="450"/>
      <c r="E18" s="451">
        <v>10029</v>
      </c>
      <c r="F18" s="451">
        <v>10118</v>
      </c>
      <c r="G18" s="451">
        <f t="shared" si="0"/>
        <v>89</v>
      </c>
      <c r="H18" s="450"/>
    </row>
    <row r="19" spans="1:9" ht="16.5" thickBot="1">
      <c r="A19" s="469" t="s">
        <v>545</v>
      </c>
      <c r="B19" s="469" t="s">
        <v>546</v>
      </c>
      <c r="C19" s="469" t="s">
        <v>547</v>
      </c>
      <c r="D19" s="469"/>
      <c r="E19" s="451">
        <v>14219</v>
      </c>
      <c r="F19" s="451">
        <v>14326</v>
      </c>
      <c r="G19" s="451">
        <f t="shared" si="0"/>
        <v>107</v>
      </c>
      <c r="H19" s="469"/>
    </row>
    <row r="20" spans="1:9" ht="16.5" thickBot="1">
      <c r="A20" s="469" t="s">
        <v>548</v>
      </c>
      <c r="B20" s="469" t="s">
        <v>67</v>
      </c>
      <c r="C20" s="469" t="s">
        <v>549</v>
      </c>
      <c r="D20" s="469"/>
      <c r="E20" s="451">
        <v>9960</v>
      </c>
      <c r="F20" s="451">
        <v>10052</v>
      </c>
      <c r="G20" s="451">
        <f t="shared" si="0"/>
        <v>92</v>
      </c>
      <c r="H20" s="469"/>
      <c r="I20" s="222"/>
    </row>
    <row r="21" spans="1:9" ht="16.5" thickBot="1">
      <c r="A21" s="469" t="s">
        <v>550</v>
      </c>
      <c r="B21" s="413" t="s">
        <v>1292</v>
      </c>
      <c r="C21" s="469" t="s">
        <v>551</v>
      </c>
      <c r="D21" s="469"/>
      <c r="E21" s="451">
        <v>7138</v>
      </c>
      <c r="F21" s="451">
        <v>7304</v>
      </c>
      <c r="G21" s="451">
        <f t="shared" si="0"/>
        <v>166</v>
      </c>
      <c r="H21" s="469"/>
    </row>
    <row r="22" spans="1:9" ht="16.5" thickBot="1">
      <c r="A22" s="469" t="s">
        <v>552</v>
      </c>
      <c r="B22" s="469" t="s">
        <v>68</v>
      </c>
      <c r="C22" s="469" t="s">
        <v>553</v>
      </c>
      <c r="D22" s="469"/>
      <c r="E22" s="451">
        <v>6923</v>
      </c>
      <c r="F22" s="451">
        <v>7010</v>
      </c>
      <c r="G22" s="451">
        <f t="shared" si="0"/>
        <v>87</v>
      </c>
      <c r="H22" s="469"/>
    </row>
    <row r="23" spans="1:9" ht="16.5" thickBot="1">
      <c r="A23" s="469" t="s">
        <v>554</v>
      </c>
      <c r="B23" s="469" t="s">
        <v>69</v>
      </c>
      <c r="C23" s="469" t="s">
        <v>555</v>
      </c>
      <c r="D23" s="469"/>
      <c r="E23" s="451">
        <v>12834</v>
      </c>
      <c r="F23" s="451">
        <v>13017</v>
      </c>
      <c r="G23" s="451">
        <f t="shared" si="0"/>
        <v>183</v>
      </c>
      <c r="H23" s="469"/>
    </row>
    <row r="24" spans="1:9" ht="16.5" thickBot="1">
      <c r="A24" s="469" t="s">
        <v>556</v>
      </c>
      <c r="B24" s="469" t="s">
        <v>218</v>
      </c>
      <c r="C24" s="469" t="s">
        <v>557</v>
      </c>
      <c r="D24" s="469"/>
      <c r="E24" s="451">
        <v>17734</v>
      </c>
      <c r="F24" s="451">
        <v>17741</v>
      </c>
      <c r="G24" s="451">
        <f t="shared" si="0"/>
        <v>7</v>
      </c>
      <c r="H24" s="469"/>
    </row>
    <row r="25" spans="1:9" ht="16.5" thickBot="1">
      <c r="A25" s="469" t="s">
        <v>558</v>
      </c>
      <c r="B25" s="469" t="s">
        <v>70</v>
      </c>
      <c r="C25" s="469" t="s">
        <v>559</v>
      </c>
      <c r="D25" s="469" t="s">
        <v>519</v>
      </c>
      <c r="E25" s="451">
        <v>5592</v>
      </c>
      <c r="F25" s="451">
        <v>5643</v>
      </c>
      <c r="G25" s="451">
        <f t="shared" si="0"/>
        <v>51</v>
      </c>
      <c r="H25" s="469"/>
      <c r="I25" s="209"/>
    </row>
    <row r="26" spans="1:9" ht="16.5" thickBot="1">
      <c r="A26" s="469" t="s">
        <v>560</v>
      </c>
      <c r="B26" s="469" t="s">
        <v>71</v>
      </c>
      <c r="C26" s="469" t="s">
        <v>561</v>
      </c>
      <c r="D26" s="469" t="s">
        <v>519</v>
      </c>
      <c r="E26" s="451">
        <v>12058</v>
      </c>
      <c r="F26" s="451">
        <v>12196</v>
      </c>
      <c r="G26" s="451">
        <f t="shared" si="0"/>
        <v>138</v>
      </c>
      <c r="H26" s="469"/>
    </row>
    <row r="27" spans="1:9" ht="16.5" thickBot="1">
      <c r="A27" s="469" t="s">
        <v>562</v>
      </c>
      <c r="B27" s="469" t="s">
        <v>72</v>
      </c>
      <c r="C27" s="469" t="s">
        <v>563</v>
      </c>
      <c r="D27" s="469" t="s">
        <v>519</v>
      </c>
      <c r="E27" s="451">
        <v>8257</v>
      </c>
      <c r="F27" s="451">
        <v>8329</v>
      </c>
      <c r="G27" s="451">
        <f t="shared" si="0"/>
        <v>72</v>
      </c>
      <c r="H27" s="469"/>
    </row>
    <row r="28" spans="1:9" ht="16.5" thickBot="1">
      <c r="A28" s="469" t="s">
        <v>564</v>
      </c>
      <c r="B28" s="469" t="s">
        <v>340</v>
      </c>
      <c r="C28" s="469" t="s">
        <v>565</v>
      </c>
      <c r="D28" s="469"/>
      <c r="E28" s="451">
        <v>7501</v>
      </c>
      <c r="F28" s="451">
        <v>7563</v>
      </c>
      <c r="G28" s="451">
        <f t="shared" si="0"/>
        <v>62</v>
      </c>
      <c r="H28" s="469"/>
    </row>
    <row r="29" spans="1:9" ht="16.5" thickBot="1">
      <c r="A29" s="469" t="s">
        <v>566</v>
      </c>
      <c r="B29" s="469" t="s">
        <v>567</v>
      </c>
      <c r="C29" s="469" t="s">
        <v>568</v>
      </c>
      <c r="D29" s="469" t="s">
        <v>519</v>
      </c>
      <c r="E29" s="451">
        <v>14350</v>
      </c>
      <c r="F29" s="451">
        <v>14601</v>
      </c>
      <c r="G29" s="451">
        <f t="shared" si="0"/>
        <v>251</v>
      </c>
      <c r="H29" s="469"/>
    </row>
    <row r="30" spans="1:9" ht="16.5" thickBot="1">
      <c r="A30" s="469" t="s">
        <v>569</v>
      </c>
      <c r="B30" s="469" t="s">
        <v>73</v>
      </c>
      <c r="C30" s="469" t="s">
        <v>570</v>
      </c>
      <c r="D30" s="469" t="s">
        <v>571</v>
      </c>
      <c r="E30" s="451">
        <v>22459</v>
      </c>
      <c r="F30" s="451">
        <v>22771</v>
      </c>
      <c r="G30" s="451">
        <f t="shared" si="0"/>
        <v>312</v>
      </c>
      <c r="H30" s="469"/>
    </row>
    <row r="31" spans="1:9" ht="16.5" thickBot="1">
      <c r="A31" s="469" t="s">
        <v>572</v>
      </c>
      <c r="B31" s="469" t="s">
        <v>573</v>
      </c>
      <c r="C31" s="469" t="s">
        <v>574</v>
      </c>
      <c r="D31" s="469"/>
      <c r="E31" s="450">
        <v>18576</v>
      </c>
      <c r="F31" s="450">
        <v>18723</v>
      </c>
      <c r="G31" s="451">
        <f t="shared" si="0"/>
        <v>147</v>
      </c>
      <c r="H31" s="469"/>
    </row>
    <row r="32" spans="1:9" ht="16.5" thickBot="1">
      <c r="A32" s="469" t="s">
        <v>575</v>
      </c>
      <c r="B32" s="469" t="s">
        <v>576</v>
      </c>
      <c r="C32" s="469" t="s">
        <v>577</v>
      </c>
      <c r="D32" s="469"/>
      <c r="E32" s="450">
        <v>9584</v>
      </c>
      <c r="F32" s="450">
        <v>9673</v>
      </c>
      <c r="G32" s="451">
        <f t="shared" si="0"/>
        <v>89</v>
      </c>
      <c r="H32" s="469"/>
    </row>
    <row r="33" spans="1:10" ht="16.5" thickBot="1">
      <c r="A33" s="469" t="s">
        <v>578</v>
      </c>
      <c r="B33" s="469" t="s">
        <v>76</v>
      </c>
      <c r="C33" s="469" t="s">
        <v>579</v>
      </c>
      <c r="D33" s="469"/>
      <c r="E33" s="450">
        <v>9295</v>
      </c>
      <c r="F33" s="450">
        <v>9364</v>
      </c>
      <c r="G33" s="451">
        <f t="shared" si="0"/>
        <v>69</v>
      </c>
      <c r="H33" s="469"/>
    </row>
    <row r="34" spans="1:10" ht="16.5" thickBot="1">
      <c r="A34" s="469" t="s">
        <v>580</v>
      </c>
      <c r="B34" s="469" t="s">
        <v>581</v>
      </c>
      <c r="C34" s="469" t="s">
        <v>582</v>
      </c>
      <c r="D34" s="469" t="s">
        <v>519</v>
      </c>
      <c r="E34" s="450">
        <v>7689</v>
      </c>
      <c r="F34" s="450">
        <v>7845</v>
      </c>
      <c r="G34" s="451">
        <f t="shared" si="0"/>
        <v>156</v>
      </c>
      <c r="H34" s="469"/>
    </row>
    <row r="35" spans="1:10" ht="16.5" thickBot="1">
      <c r="A35" s="450" t="s">
        <v>583</v>
      </c>
      <c r="B35" s="450" t="s">
        <v>78</v>
      </c>
      <c r="C35" s="450" t="s">
        <v>584</v>
      </c>
      <c r="D35" s="450"/>
      <c r="E35" s="450">
        <v>4351</v>
      </c>
      <c r="F35" s="450">
        <v>4495</v>
      </c>
      <c r="G35" s="451">
        <f t="shared" si="0"/>
        <v>144</v>
      </c>
      <c r="H35" s="450"/>
    </row>
    <row r="36" spans="1:10" ht="16.5" thickBot="1">
      <c r="A36" s="469" t="s">
        <v>585</v>
      </c>
      <c r="B36" s="469" t="s">
        <v>219</v>
      </c>
      <c r="C36" s="469" t="s">
        <v>586</v>
      </c>
      <c r="D36" s="469" t="s">
        <v>519</v>
      </c>
      <c r="E36" s="450">
        <v>13845</v>
      </c>
      <c r="F36" s="450">
        <v>14085</v>
      </c>
      <c r="G36" s="451">
        <f t="shared" si="0"/>
        <v>240</v>
      </c>
      <c r="H36" s="469"/>
    </row>
    <row r="37" spans="1:10" ht="16.5" thickBot="1">
      <c r="A37" s="469" t="s">
        <v>587</v>
      </c>
      <c r="B37" s="469" t="s">
        <v>588</v>
      </c>
      <c r="C37" s="469" t="s">
        <v>589</v>
      </c>
      <c r="D37" s="469" t="s">
        <v>519</v>
      </c>
      <c r="E37" s="450">
        <v>16069</v>
      </c>
      <c r="F37" s="450">
        <v>16339</v>
      </c>
      <c r="G37" s="451">
        <f t="shared" si="0"/>
        <v>270</v>
      </c>
      <c r="H37" s="469"/>
      <c r="I37" s="381"/>
    </row>
    <row r="38" spans="1:10" ht="16.5" thickBot="1">
      <c r="A38" s="469" t="s">
        <v>590</v>
      </c>
      <c r="B38" s="469" t="s">
        <v>591</v>
      </c>
      <c r="C38" s="469" t="s">
        <v>592</v>
      </c>
      <c r="D38" s="469"/>
      <c r="E38" s="450">
        <v>13816</v>
      </c>
      <c r="F38" s="450">
        <v>14040</v>
      </c>
      <c r="G38" s="451">
        <f t="shared" si="0"/>
        <v>224</v>
      </c>
      <c r="H38" s="469"/>
    </row>
    <row r="39" spans="1:10" ht="16.5" thickBot="1">
      <c r="A39" s="469" t="s">
        <v>593</v>
      </c>
      <c r="B39" s="469" t="s">
        <v>81</v>
      </c>
      <c r="C39" s="469" t="s">
        <v>594</v>
      </c>
      <c r="D39" s="469"/>
      <c r="E39" s="450">
        <v>14962</v>
      </c>
      <c r="F39" s="450">
        <v>15125</v>
      </c>
      <c r="G39" s="451">
        <f t="shared" si="0"/>
        <v>163</v>
      </c>
      <c r="H39" s="469"/>
    </row>
    <row r="40" spans="1:10" ht="16.5" thickBot="1">
      <c r="A40" s="469" t="s">
        <v>595</v>
      </c>
      <c r="B40" s="469" t="s">
        <v>82</v>
      </c>
      <c r="C40" s="469" t="s">
        <v>596</v>
      </c>
      <c r="D40" s="469" t="s">
        <v>519</v>
      </c>
      <c r="E40" s="450">
        <v>14480</v>
      </c>
      <c r="F40" s="450">
        <v>14536</v>
      </c>
      <c r="G40" s="451">
        <f t="shared" si="0"/>
        <v>56</v>
      </c>
      <c r="H40" s="469"/>
    </row>
    <row r="41" spans="1:10" ht="16.5" thickBot="1">
      <c r="A41" s="450" t="s">
        <v>597</v>
      </c>
      <c r="B41" s="450" t="s">
        <v>598</v>
      </c>
      <c r="C41" s="450" t="s">
        <v>599</v>
      </c>
      <c r="D41" s="450"/>
      <c r="E41" s="450">
        <v>9555</v>
      </c>
      <c r="F41" s="450">
        <v>9686</v>
      </c>
      <c r="G41" s="451">
        <f t="shared" si="0"/>
        <v>131</v>
      </c>
      <c r="H41" s="469"/>
    </row>
    <row r="42" spans="1:10" ht="16.5" thickBot="1">
      <c r="A42" s="469" t="s">
        <v>600</v>
      </c>
      <c r="B42" s="469" t="s">
        <v>601</v>
      </c>
      <c r="C42" s="469" t="s">
        <v>602</v>
      </c>
      <c r="D42" s="469" t="s">
        <v>519</v>
      </c>
      <c r="E42" s="450">
        <v>19885</v>
      </c>
      <c r="F42" s="450">
        <v>19981</v>
      </c>
      <c r="G42" s="451">
        <f t="shared" si="0"/>
        <v>96</v>
      </c>
      <c r="H42" s="469"/>
    </row>
    <row r="43" spans="1:10" ht="16.5" thickBot="1">
      <c r="A43" s="469" t="s">
        <v>603</v>
      </c>
      <c r="B43" s="469" t="s">
        <v>345</v>
      </c>
      <c r="C43" s="469" t="s">
        <v>604</v>
      </c>
      <c r="D43" s="469"/>
      <c r="E43" s="450">
        <v>22149</v>
      </c>
      <c r="F43" s="450">
        <v>22424</v>
      </c>
      <c r="G43" s="451">
        <f t="shared" si="0"/>
        <v>275</v>
      </c>
      <c r="H43" s="469"/>
    </row>
    <row r="44" spans="1:10" ht="16.5" thickBot="1">
      <c r="A44" s="469" t="s">
        <v>605</v>
      </c>
      <c r="B44" s="469" t="s">
        <v>606</v>
      </c>
      <c r="C44" s="469" t="s">
        <v>607</v>
      </c>
      <c r="D44" s="469"/>
      <c r="E44" s="450">
        <v>20205</v>
      </c>
      <c r="F44" s="450">
        <v>20413</v>
      </c>
      <c r="G44" s="451">
        <f t="shared" si="0"/>
        <v>208</v>
      </c>
      <c r="H44" s="469"/>
      <c r="I44" s="230"/>
      <c r="J44" s="230"/>
    </row>
    <row r="45" spans="1:10" ht="16.5" thickBot="1">
      <c r="A45" s="469" t="s">
        <v>608</v>
      </c>
      <c r="B45" s="469" t="s">
        <v>84</v>
      </c>
      <c r="C45" s="469" t="s">
        <v>609</v>
      </c>
      <c r="D45" s="469" t="s">
        <v>519</v>
      </c>
      <c r="E45" s="450">
        <v>6748</v>
      </c>
      <c r="F45" s="450">
        <v>6886</v>
      </c>
      <c r="G45" s="451">
        <f t="shared" si="0"/>
        <v>138</v>
      </c>
      <c r="H45" s="469"/>
      <c r="J45" s="230"/>
    </row>
    <row r="46" spans="1:10" s="247" customFormat="1" ht="16.5" thickBot="1">
      <c r="A46" s="413" t="s">
        <v>610</v>
      </c>
      <c r="B46" s="413" t="s">
        <v>85</v>
      </c>
      <c r="C46" s="413" t="s">
        <v>611</v>
      </c>
      <c r="D46" s="413" t="s">
        <v>519</v>
      </c>
      <c r="E46" s="413">
        <v>21773</v>
      </c>
      <c r="F46" s="413">
        <v>22316</v>
      </c>
      <c r="G46" s="527">
        <f t="shared" si="0"/>
        <v>543</v>
      </c>
      <c r="H46" s="413"/>
    </row>
    <row r="47" spans="1:10" ht="16.5" thickBot="1">
      <c r="A47" s="469" t="s">
        <v>612</v>
      </c>
      <c r="B47" s="469" t="s">
        <v>613</v>
      </c>
      <c r="C47" s="469" t="s">
        <v>614</v>
      </c>
      <c r="D47" s="469" t="s">
        <v>519</v>
      </c>
      <c r="E47" s="450">
        <v>21776</v>
      </c>
      <c r="F47" s="450">
        <v>22086</v>
      </c>
      <c r="G47" s="451">
        <f t="shared" si="0"/>
        <v>310</v>
      </c>
      <c r="H47" s="469"/>
      <c r="I47" s="209"/>
    </row>
    <row r="48" spans="1:10" ht="16.5" thickBot="1">
      <c r="A48" s="469" t="s">
        <v>615</v>
      </c>
      <c r="B48" s="469" t="s">
        <v>616</v>
      </c>
      <c r="C48" s="469" t="s">
        <v>617</v>
      </c>
      <c r="D48" s="469"/>
      <c r="E48" s="450">
        <v>24643</v>
      </c>
      <c r="F48" s="450">
        <v>24917</v>
      </c>
      <c r="G48" s="451">
        <f t="shared" si="0"/>
        <v>274</v>
      </c>
      <c r="H48" s="469"/>
    </row>
    <row r="49" spans="1:12" ht="16.5" thickBot="1">
      <c r="A49" s="469" t="s">
        <v>618</v>
      </c>
      <c r="B49" s="469" t="s">
        <v>87</v>
      </c>
      <c r="C49" s="469" t="s">
        <v>619</v>
      </c>
      <c r="D49" s="469" t="s">
        <v>519</v>
      </c>
      <c r="E49" s="450">
        <v>13714</v>
      </c>
      <c r="F49" s="450">
        <v>13929</v>
      </c>
      <c r="G49" s="451">
        <f t="shared" si="0"/>
        <v>215</v>
      </c>
      <c r="H49" s="469"/>
    </row>
    <row r="50" spans="1:12" ht="16.5" thickBot="1">
      <c r="A50" s="469" t="s">
        <v>620</v>
      </c>
      <c r="B50" s="469" t="s">
        <v>88</v>
      </c>
      <c r="C50" s="469" t="s">
        <v>621</v>
      </c>
      <c r="D50" s="469" t="s">
        <v>519</v>
      </c>
      <c r="E50" s="450">
        <v>18379</v>
      </c>
      <c r="F50" s="450">
        <v>18636</v>
      </c>
      <c r="G50" s="451">
        <f t="shared" si="0"/>
        <v>257</v>
      </c>
      <c r="H50" s="469"/>
    </row>
    <row r="51" spans="1:12" ht="16.5" thickBot="1">
      <c r="A51" s="469" t="s">
        <v>622</v>
      </c>
      <c r="B51" s="469" t="s">
        <v>623</v>
      </c>
      <c r="C51" s="469" t="s">
        <v>624</v>
      </c>
      <c r="D51" s="469"/>
      <c r="E51" s="450">
        <v>14279</v>
      </c>
      <c r="F51" s="450">
        <v>14493</v>
      </c>
      <c r="G51" s="451">
        <f t="shared" si="0"/>
        <v>214</v>
      </c>
      <c r="H51" s="469"/>
    </row>
    <row r="52" spans="1:12" s="247" customFormat="1" ht="16.5" thickBot="1">
      <c r="A52" s="413" t="s">
        <v>625</v>
      </c>
      <c r="B52" s="413" t="s">
        <v>90</v>
      </c>
      <c r="C52" s="413" t="s">
        <v>626</v>
      </c>
      <c r="D52" s="413" t="s">
        <v>519</v>
      </c>
      <c r="E52" s="413">
        <v>29507</v>
      </c>
      <c r="F52" s="413">
        <v>30268</v>
      </c>
      <c r="G52" s="527">
        <f t="shared" si="0"/>
        <v>761</v>
      </c>
      <c r="H52" s="413"/>
    </row>
    <row r="53" spans="1:12" ht="16.5" thickBot="1">
      <c r="A53" s="469" t="s">
        <v>627</v>
      </c>
      <c r="B53" s="469" t="s">
        <v>91</v>
      </c>
      <c r="C53" s="469" t="s">
        <v>628</v>
      </c>
      <c r="D53" s="469" t="s">
        <v>519</v>
      </c>
      <c r="E53" s="450">
        <v>8277</v>
      </c>
      <c r="F53" s="450">
        <v>8336</v>
      </c>
      <c r="G53" s="451">
        <f t="shared" si="0"/>
        <v>59</v>
      </c>
      <c r="H53" s="469"/>
      <c r="I53" s="209"/>
    </row>
    <row r="54" spans="1:12" ht="16.5" thickBot="1">
      <c r="A54" s="469" t="s">
        <v>629</v>
      </c>
      <c r="B54" s="469" t="s">
        <v>630</v>
      </c>
      <c r="C54" s="469" t="s">
        <v>631</v>
      </c>
      <c r="D54" s="469"/>
      <c r="E54" s="450">
        <v>10335</v>
      </c>
      <c r="F54" s="450">
        <v>10477</v>
      </c>
      <c r="G54" s="451">
        <f t="shared" si="0"/>
        <v>142</v>
      </c>
      <c r="H54" s="469"/>
      <c r="K54" s="64"/>
    </row>
    <row r="55" spans="1:12" s="230" customFormat="1" ht="16.5" thickBot="1">
      <c r="A55" s="469" t="s">
        <v>632</v>
      </c>
      <c r="B55" s="469" t="s">
        <v>92</v>
      </c>
      <c r="C55" s="469" t="s">
        <v>633</v>
      </c>
      <c r="D55" s="469"/>
      <c r="E55" s="450">
        <v>32158</v>
      </c>
      <c r="F55" s="450">
        <v>32532</v>
      </c>
      <c r="G55" s="451">
        <f t="shared" si="0"/>
        <v>374</v>
      </c>
      <c r="H55" s="469"/>
    </row>
    <row r="56" spans="1:12" s="230" customFormat="1" ht="16.5" thickBot="1">
      <c r="A56" s="469" t="s">
        <v>634</v>
      </c>
      <c r="B56" s="469" t="s">
        <v>93</v>
      </c>
      <c r="C56" s="469" t="s">
        <v>635</v>
      </c>
      <c r="D56" s="469" t="s">
        <v>519</v>
      </c>
      <c r="E56" s="450">
        <v>6810</v>
      </c>
      <c r="F56" s="450">
        <v>6964</v>
      </c>
      <c r="G56" s="451">
        <f t="shared" si="0"/>
        <v>154</v>
      </c>
      <c r="H56" s="469"/>
      <c r="K56" s="64"/>
    </row>
    <row r="57" spans="1:12" ht="16.5" thickBot="1">
      <c r="A57" s="469" t="s">
        <v>636</v>
      </c>
      <c r="B57" s="413" t="s">
        <v>1300</v>
      </c>
      <c r="C57" s="469" t="s">
        <v>637</v>
      </c>
      <c r="D57" s="469"/>
      <c r="E57" s="450">
        <v>40625</v>
      </c>
      <c r="F57" s="450">
        <v>40845</v>
      </c>
      <c r="G57" s="451">
        <f t="shared" si="0"/>
        <v>220</v>
      </c>
      <c r="H57" s="469"/>
      <c r="I57" s="230"/>
      <c r="J57" s="230"/>
      <c r="K57" s="230"/>
      <c r="L57" s="230"/>
    </row>
    <row r="58" spans="1:12" ht="16.5" thickBot="1">
      <c r="A58" s="469" t="s">
        <v>638</v>
      </c>
      <c r="B58" s="469" t="s">
        <v>95</v>
      </c>
      <c r="C58" s="469" t="s">
        <v>639</v>
      </c>
      <c r="D58" s="469" t="s">
        <v>640</v>
      </c>
      <c r="E58" s="450">
        <v>3196</v>
      </c>
      <c r="F58" s="450">
        <v>3252</v>
      </c>
      <c r="G58" s="451">
        <f t="shared" si="0"/>
        <v>56</v>
      </c>
      <c r="H58" s="469"/>
      <c r="I58" s="209"/>
      <c r="J58" s="209"/>
      <c r="K58" s="64"/>
      <c r="L58" s="230"/>
    </row>
    <row r="59" spans="1:12" ht="16.5" thickBot="1">
      <c r="A59" s="469" t="s">
        <v>641</v>
      </c>
      <c r="B59" s="469" t="s">
        <v>96</v>
      </c>
      <c r="C59" s="469" t="s">
        <v>642</v>
      </c>
      <c r="D59" s="469"/>
      <c r="E59" s="450">
        <v>29175</v>
      </c>
      <c r="F59" s="450">
        <v>29543</v>
      </c>
      <c r="G59" s="451">
        <f t="shared" si="0"/>
        <v>368</v>
      </c>
      <c r="H59" s="469"/>
    </row>
    <row r="60" spans="1:12" ht="16.5" thickBot="1">
      <c r="A60" s="469" t="s">
        <v>643</v>
      </c>
      <c r="B60" s="469" t="s">
        <v>644</v>
      </c>
      <c r="C60" s="469" t="s">
        <v>645</v>
      </c>
      <c r="D60" s="469" t="s">
        <v>519</v>
      </c>
      <c r="E60" s="450">
        <v>10504</v>
      </c>
      <c r="F60" s="450">
        <v>10716</v>
      </c>
      <c r="G60" s="451">
        <f t="shared" si="0"/>
        <v>212</v>
      </c>
      <c r="H60" s="469"/>
    </row>
    <row r="61" spans="1:12" ht="16.5" thickBot="1">
      <c r="A61" s="469" t="s">
        <v>646</v>
      </c>
      <c r="B61" s="469" t="s">
        <v>98</v>
      </c>
      <c r="C61" s="469" t="s">
        <v>647</v>
      </c>
      <c r="D61" s="469" t="s">
        <v>519</v>
      </c>
      <c r="E61" s="450">
        <v>9690</v>
      </c>
      <c r="F61" s="450">
        <v>9853</v>
      </c>
      <c r="G61" s="451">
        <f t="shared" si="0"/>
        <v>163</v>
      </c>
      <c r="H61" s="469"/>
    </row>
    <row r="62" spans="1:12" ht="16.5" thickBot="1">
      <c r="A62" s="469" t="s">
        <v>648</v>
      </c>
      <c r="B62" s="469" t="s">
        <v>649</v>
      </c>
      <c r="C62" s="469" t="s">
        <v>650</v>
      </c>
      <c r="D62" s="469" t="s">
        <v>519</v>
      </c>
      <c r="E62" s="450">
        <v>10442</v>
      </c>
      <c r="F62" s="450">
        <v>10542</v>
      </c>
      <c r="G62" s="451">
        <f t="shared" si="0"/>
        <v>100</v>
      </c>
      <c r="H62" s="469"/>
    </row>
    <row r="63" spans="1:12" ht="16.5" thickBot="1">
      <c r="A63" s="469" t="s">
        <v>651</v>
      </c>
      <c r="B63" s="469" t="s">
        <v>99</v>
      </c>
      <c r="C63" s="469" t="s">
        <v>652</v>
      </c>
      <c r="D63" s="469"/>
      <c r="E63" s="450">
        <v>4943</v>
      </c>
      <c r="F63" s="450">
        <v>5079</v>
      </c>
      <c r="G63" s="451">
        <f t="shared" si="0"/>
        <v>136</v>
      </c>
      <c r="H63" s="469"/>
    </row>
    <row r="64" spans="1:12" ht="16.5" thickBot="1">
      <c r="A64" s="469" t="s">
        <v>653</v>
      </c>
      <c r="B64" s="469" t="s">
        <v>100</v>
      </c>
      <c r="C64" s="469" t="s">
        <v>654</v>
      </c>
      <c r="D64" s="469" t="s">
        <v>519</v>
      </c>
      <c r="E64" s="450">
        <v>17268</v>
      </c>
      <c r="F64" s="450">
        <v>17438</v>
      </c>
      <c r="G64" s="451">
        <f t="shared" si="0"/>
        <v>170</v>
      </c>
      <c r="H64" s="469"/>
    </row>
    <row r="65" spans="1:9" ht="16.5" thickBot="1">
      <c r="A65" s="469" t="s">
        <v>655</v>
      </c>
      <c r="B65" s="469" t="s">
        <v>656</v>
      </c>
      <c r="C65" s="469" t="s">
        <v>657</v>
      </c>
      <c r="D65" s="469" t="s">
        <v>658</v>
      </c>
      <c r="E65" s="450">
        <v>25744</v>
      </c>
      <c r="F65" s="450">
        <v>25966</v>
      </c>
      <c r="G65" s="451">
        <f t="shared" si="0"/>
        <v>222</v>
      </c>
      <c r="H65" s="469"/>
    </row>
    <row r="66" spans="1:9" ht="16.5" thickBot="1">
      <c r="A66" s="469" t="s">
        <v>659</v>
      </c>
      <c r="B66" s="469" t="s">
        <v>102</v>
      </c>
      <c r="C66" s="469" t="s">
        <v>660</v>
      </c>
      <c r="D66" s="469"/>
      <c r="E66" s="450">
        <v>18596</v>
      </c>
      <c r="F66" s="450">
        <v>18955</v>
      </c>
      <c r="G66" s="451">
        <f t="shared" si="0"/>
        <v>359</v>
      </c>
      <c r="H66" s="469"/>
    </row>
    <row r="67" spans="1:9" ht="16.5" thickBot="1">
      <c r="A67" s="469" t="s">
        <v>661</v>
      </c>
      <c r="B67" s="469" t="s">
        <v>103</v>
      </c>
      <c r="C67" s="469" t="s">
        <v>662</v>
      </c>
      <c r="D67" s="469"/>
      <c r="E67" s="450">
        <v>15561</v>
      </c>
      <c r="F67" s="450">
        <v>15619</v>
      </c>
      <c r="G67" s="451">
        <f t="shared" si="0"/>
        <v>58</v>
      </c>
      <c r="H67" s="469"/>
    </row>
    <row r="68" spans="1:9" ht="16.5" thickBot="1">
      <c r="A68" s="469" t="s">
        <v>663</v>
      </c>
      <c r="B68" s="469" t="s">
        <v>198</v>
      </c>
      <c r="C68" s="469" t="s">
        <v>664</v>
      </c>
      <c r="D68" s="469"/>
      <c r="E68" s="450">
        <v>10144</v>
      </c>
      <c r="F68" s="450">
        <v>10257</v>
      </c>
      <c r="G68" s="451">
        <f t="shared" si="0"/>
        <v>113</v>
      </c>
      <c r="H68" s="469"/>
      <c r="I68" s="222"/>
    </row>
    <row r="69" spans="1:9" ht="16.5" thickBot="1">
      <c r="A69" s="469" t="s">
        <v>665</v>
      </c>
      <c r="B69" s="469" t="s">
        <v>104</v>
      </c>
      <c r="C69" s="469" t="s">
        <v>666</v>
      </c>
      <c r="D69" s="469"/>
      <c r="E69" s="450">
        <v>24309</v>
      </c>
      <c r="F69" s="450">
        <v>24459</v>
      </c>
      <c r="G69" s="451">
        <f t="shared" si="0"/>
        <v>150</v>
      </c>
      <c r="H69" s="469"/>
      <c r="I69" s="209"/>
    </row>
    <row r="70" spans="1:9" ht="16.5" thickBot="1">
      <c r="A70" s="469" t="s">
        <v>667</v>
      </c>
      <c r="B70" s="469" t="s">
        <v>668</v>
      </c>
      <c r="C70" s="469" t="s">
        <v>669</v>
      </c>
      <c r="D70" s="469"/>
      <c r="E70" s="450">
        <v>8636</v>
      </c>
      <c r="F70" s="450">
        <v>8784</v>
      </c>
      <c r="G70" s="451">
        <f t="shared" si="0"/>
        <v>148</v>
      </c>
      <c r="H70" s="469"/>
    </row>
    <row r="71" spans="1:9" ht="16.5" thickBot="1">
      <c r="A71" s="469" t="s">
        <v>670</v>
      </c>
      <c r="B71" s="469" t="s">
        <v>671</v>
      </c>
      <c r="C71" s="469" t="s">
        <v>672</v>
      </c>
      <c r="D71" s="469"/>
      <c r="E71" s="450">
        <v>20751</v>
      </c>
      <c r="F71" s="450">
        <v>21073</v>
      </c>
      <c r="G71" s="451">
        <f t="shared" si="0"/>
        <v>322</v>
      </c>
      <c r="H71" s="469"/>
    </row>
    <row r="72" spans="1:9" s="209" customFormat="1" ht="16.5" thickBot="1">
      <c r="A72" s="469" t="s">
        <v>673</v>
      </c>
      <c r="B72" s="469" t="s">
        <v>107</v>
      </c>
      <c r="C72" s="469" t="s">
        <v>674</v>
      </c>
      <c r="D72" s="469" t="s">
        <v>519</v>
      </c>
      <c r="E72" s="450">
        <v>23503</v>
      </c>
      <c r="F72" s="450">
        <v>23901</v>
      </c>
      <c r="G72" s="451">
        <f t="shared" ref="G72:G135" si="1">F72-E72</f>
        <v>398</v>
      </c>
      <c r="H72" s="469"/>
    </row>
    <row r="73" spans="1:9" ht="16.5" thickBot="1">
      <c r="A73" s="469" t="s">
        <v>675</v>
      </c>
      <c r="B73" s="469" t="s">
        <v>108</v>
      </c>
      <c r="C73" s="469" t="s">
        <v>676</v>
      </c>
      <c r="D73" s="469"/>
      <c r="E73" s="450">
        <v>14560</v>
      </c>
      <c r="F73" s="450">
        <v>14860</v>
      </c>
      <c r="G73" s="451">
        <f t="shared" si="1"/>
        <v>300</v>
      </c>
      <c r="H73" s="469"/>
    </row>
    <row r="74" spans="1:9" ht="16.5" thickBot="1">
      <c r="A74" s="469" t="s">
        <v>677</v>
      </c>
      <c r="B74" s="469" t="s">
        <v>678</v>
      </c>
      <c r="C74" s="469" t="s">
        <v>679</v>
      </c>
      <c r="D74" s="469" t="s">
        <v>519</v>
      </c>
      <c r="E74" s="450">
        <v>14647</v>
      </c>
      <c r="F74" s="450">
        <v>14799</v>
      </c>
      <c r="G74" s="451">
        <f t="shared" si="1"/>
        <v>152</v>
      </c>
      <c r="H74" s="469"/>
    </row>
    <row r="75" spans="1:9" ht="16.5" thickBot="1">
      <c r="A75" s="469" t="s">
        <v>680</v>
      </c>
      <c r="B75" s="469" t="s">
        <v>109</v>
      </c>
      <c r="C75" s="469" t="s">
        <v>681</v>
      </c>
      <c r="D75" s="469" t="s">
        <v>519</v>
      </c>
      <c r="E75" s="450">
        <v>680</v>
      </c>
      <c r="F75" s="450">
        <v>680</v>
      </c>
      <c r="G75" s="451">
        <f t="shared" si="1"/>
        <v>0</v>
      </c>
      <c r="H75" s="413">
        <v>341</v>
      </c>
    </row>
    <row r="76" spans="1:9" ht="16.5" thickBot="1">
      <c r="A76" s="469" t="s">
        <v>682</v>
      </c>
      <c r="B76" s="469" t="s">
        <v>110</v>
      </c>
      <c r="C76" s="469" t="s">
        <v>683</v>
      </c>
      <c r="D76" s="469" t="s">
        <v>519</v>
      </c>
      <c r="E76" s="450">
        <v>19226</v>
      </c>
      <c r="F76" s="450">
        <v>19491</v>
      </c>
      <c r="G76" s="451">
        <f t="shared" si="1"/>
        <v>265</v>
      </c>
      <c r="H76" s="469"/>
    </row>
    <row r="77" spans="1:9" ht="16.5" thickBot="1">
      <c r="A77" s="469" t="s">
        <v>684</v>
      </c>
      <c r="B77" s="469" t="s">
        <v>111</v>
      </c>
      <c r="C77" s="469" t="s">
        <v>685</v>
      </c>
      <c r="D77" s="469"/>
      <c r="E77" s="450">
        <v>15066</v>
      </c>
      <c r="F77" s="450">
        <v>15148</v>
      </c>
      <c r="G77" s="451">
        <f t="shared" si="1"/>
        <v>82</v>
      </c>
      <c r="H77" s="469"/>
    </row>
    <row r="78" spans="1:9" ht="16.5" thickBot="1">
      <c r="A78" s="469" t="s">
        <v>686</v>
      </c>
      <c r="B78" s="469" t="s">
        <v>112</v>
      </c>
      <c r="C78" s="469" t="s">
        <v>687</v>
      </c>
      <c r="D78" s="469" t="s">
        <v>519</v>
      </c>
      <c r="E78" s="450">
        <v>12339</v>
      </c>
      <c r="F78" s="450">
        <v>12631</v>
      </c>
      <c r="G78" s="451">
        <f t="shared" si="1"/>
        <v>292</v>
      </c>
      <c r="H78" s="469"/>
    </row>
    <row r="79" spans="1:9" ht="16.5" thickBot="1">
      <c r="A79" s="469" t="s">
        <v>688</v>
      </c>
      <c r="B79" s="469" t="s">
        <v>357</v>
      </c>
      <c r="C79" s="469" t="s">
        <v>689</v>
      </c>
      <c r="D79" s="469"/>
      <c r="E79" s="450">
        <v>14542</v>
      </c>
      <c r="F79" s="450">
        <v>14706</v>
      </c>
      <c r="G79" s="451">
        <f t="shared" si="1"/>
        <v>164</v>
      </c>
      <c r="H79" s="469"/>
    </row>
    <row r="80" spans="1:9" ht="16.5" thickBot="1">
      <c r="A80" s="469" t="s">
        <v>690</v>
      </c>
      <c r="B80" s="469" t="s">
        <v>114</v>
      </c>
      <c r="C80" s="469" t="s">
        <v>691</v>
      </c>
      <c r="D80" s="469"/>
      <c r="E80" s="450">
        <v>30213</v>
      </c>
      <c r="F80" s="450">
        <v>30530</v>
      </c>
      <c r="G80" s="451">
        <f t="shared" si="1"/>
        <v>317</v>
      </c>
      <c r="H80" s="469"/>
      <c r="I80" s="209"/>
    </row>
    <row r="81" spans="1:11" ht="16.5" thickBot="1">
      <c r="A81" s="469" t="s">
        <v>692</v>
      </c>
      <c r="B81" s="469" t="s">
        <v>357</v>
      </c>
      <c r="C81" s="469" t="s">
        <v>693</v>
      </c>
      <c r="D81" s="469"/>
      <c r="E81" s="450">
        <v>7339</v>
      </c>
      <c r="F81" s="450">
        <v>7454</v>
      </c>
      <c r="G81" s="451">
        <f t="shared" si="1"/>
        <v>115</v>
      </c>
      <c r="H81" s="469"/>
    </row>
    <row r="82" spans="1:11" ht="16.5" thickBot="1">
      <c r="A82" s="469" t="s">
        <v>694</v>
      </c>
      <c r="B82" s="469" t="s">
        <v>695</v>
      </c>
      <c r="C82" s="469" t="s">
        <v>696</v>
      </c>
      <c r="D82" s="469"/>
      <c r="E82" s="450">
        <v>7359</v>
      </c>
      <c r="F82" s="450">
        <v>7402</v>
      </c>
      <c r="G82" s="451">
        <f t="shared" si="1"/>
        <v>43</v>
      </c>
      <c r="H82" s="469"/>
    </row>
    <row r="83" spans="1:11" ht="16.5" thickBot="1">
      <c r="A83" s="469" t="s">
        <v>697</v>
      </c>
      <c r="B83" s="469" t="s">
        <v>358</v>
      </c>
      <c r="C83" s="469" t="s">
        <v>698</v>
      </c>
      <c r="D83" s="469" t="s">
        <v>519</v>
      </c>
      <c r="E83" s="450">
        <v>9078</v>
      </c>
      <c r="F83" s="450">
        <v>9168</v>
      </c>
      <c r="G83" s="451">
        <f t="shared" si="1"/>
        <v>90</v>
      </c>
      <c r="H83" s="469"/>
    </row>
    <row r="84" spans="1:11" ht="16.5" thickBot="1">
      <c r="A84" s="469" t="s">
        <v>699</v>
      </c>
      <c r="B84" s="469" t="s">
        <v>116</v>
      </c>
      <c r="C84" s="469" t="s">
        <v>700</v>
      </c>
      <c r="D84" s="469" t="s">
        <v>658</v>
      </c>
      <c r="E84" s="450">
        <v>23547</v>
      </c>
      <c r="F84" s="450">
        <v>23748</v>
      </c>
      <c r="G84" s="451">
        <f t="shared" si="1"/>
        <v>201</v>
      </c>
      <c r="H84" s="469"/>
    </row>
    <row r="85" spans="1:11" ht="16.5" thickBot="1">
      <c r="A85" s="469" t="s">
        <v>701</v>
      </c>
      <c r="B85" s="469" t="s">
        <v>117</v>
      </c>
      <c r="C85" s="469" t="s">
        <v>702</v>
      </c>
      <c r="D85" s="469" t="s">
        <v>519</v>
      </c>
      <c r="E85" s="450">
        <v>6168</v>
      </c>
      <c r="F85" s="450">
        <v>6234</v>
      </c>
      <c r="G85" s="451">
        <f t="shared" si="1"/>
        <v>66</v>
      </c>
      <c r="H85" s="469"/>
    </row>
    <row r="86" spans="1:11" ht="16.5" thickBot="1">
      <c r="A86" s="469" t="s">
        <v>703</v>
      </c>
      <c r="B86" s="469" t="s">
        <v>118</v>
      </c>
      <c r="C86" s="469" t="s">
        <v>704</v>
      </c>
      <c r="D86" s="469" t="s">
        <v>519</v>
      </c>
      <c r="E86" s="450">
        <v>16547</v>
      </c>
      <c r="F86" s="450">
        <v>16679</v>
      </c>
      <c r="G86" s="451">
        <f t="shared" si="1"/>
        <v>132</v>
      </c>
      <c r="H86" s="469"/>
    </row>
    <row r="87" spans="1:11" ht="16.5" thickBot="1">
      <c r="A87" s="469" t="s">
        <v>705</v>
      </c>
      <c r="B87" s="469" t="s">
        <v>119</v>
      </c>
      <c r="C87" s="469" t="s">
        <v>706</v>
      </c>
      <c r="D87" s="469"/>
      <c r="E87" s="450">
        <v>15107</v>
      </c>
      <c r="F87" s="450">
        <v>15246</v>
      </c>
      <c r="G87" s="451">
        <f t="shared" si="1"/>
        <v>139</v>
      </c>
      <c r="H87" s="469"/>
    </row>
    <row r="88" spans="1:11" ht="16.5" thickBot="1">
      <c r="A88" s="469" t="s">
        <v>707</v>
      </c>
      <c r="B88" s="469" t="s">
        <v>708</v>
      </c>
      <c r="C88" s="469" t="s">
        <v>709</v>
      </c>
      <c r="D88" s="469" t="s">
        <v>519</v>
      </c>
      <c r="E88" s="450">
        <v>3962</v>
      </c>
      <c r="F88" s="450">
        <v>4012</v>
      </c>
      <c r="G88" s="451">
        <f t="shared" si="1"/>
        <v>50</v>
      </c>
      <c r="H88" s="469"/>
    </row>
    <row r="89" spans="1:11" ht="16.5" thickBot="1">
      <c r="A89" s="469" t="s">
        <v>710</v>
      </c>
      <c r="B89" s="469" t="s">
        <v>120</v>
      </c>
      <c r="C89" s="469" t="s">
        <v>711</v>
      </c>
      <c r="D89" s="469" t="s">
        <v>519</v>
      </c>
      <c r="E89" s="450">
        <v>19933</v>
      </c>
      <c r="F89" s="450">
        <v>20375</v>
      </c>
      <c r="G89" s="451">
        <f t="shared" si="1"/>
        <v>442</v>
      </c>
      <c r="H89" s="469"/>
    </row>
    <row r="90" spans="1:11" ht="16.5" thickBot="1">
      <c r="A90" s="469" t="s">
        <v>712</v>
      </c>
      <c r="B90" s="469" t="s">
        <v>121</v>
      </c>
      <c r="C90" s="469" t="s">
        <v>713</v>
      </c>
      <c r="D90" s="469" t="s">
        <v>519</v>
      </c>
      <c r="E90" s="450">
        <v>11901</v>
      </c>
      <c r="F90" s="450">
        <v>12099</v>
      </c>
      <c r="G90" s="451">
        <f t="shared" si="1"/>
        <v>198</v>
      </c>
      <c r="H90" s="469"/>
    </row>
    <row r="91" spans="1:11" ht="16.5" thickBot="1">
      <c r="A91" s="469" t="s">
        <v>714</v>
      </c>
      <c r="B91" s="469" t="s">
        <v>122</v>
      </c>
      <c r="C91" s="469" t="s">
        <v>715</v>
      </c>
      <c r="D91" s="469" t="s">
        <v>519</v>
      </c>
      <c r="E91" s="450">
        <v>9513</v>
      </c>
      <c r="F91" s="450">
        <v>9665</v>
      </c>
      <c r="G91" s="451">
        <f t="shared" si="1"/>
        <v>152</v>
      </c>
      <c r="H91" s="469"/>
      <c r="I91" s="209"/>
    </row>
    <row r="92" spans="1:11" ht="16.5" thickBot="1">
      <c r="A92" s="469" t="s">
        <v>716</v>
      </c>
      <c r="B92" s="469" t="s">
        <v>276</v>
      </c>
      <c r="C92" s="469" t="s">
        <v>717</v>
      </c>
      <c r="D92" s="469"/>
      <c r="E92" s="450">
        <v>10276</v>
      </c>
      <c r="F92" s="450">
        <v>10390</v>
      </c>
      <c r="G92" s="451">
        <f t="shared" si="1"/>
        <v>114</v>
      </c>
      <c r="H92" s="469"/>
      <c r="I92" s="208"/>
      <c r="J92" s="233"/>
    </row>
    <row r="93" spans="1:11" ht="16.5" thickBot="1">
      <c r="A93" s="469" t="s">
        <v>718</v>
      </c>
      <c r="B93" s="469" t="s">
        <v>294</v>
      </c>
      <c r="C93" s="469" t="s">
        <v>719</v>
      </c>
      <c r="D93" s="469" t="s">
        <v>519</v>
      </c>
      <c r="E93" s="450">
        <v>24326</v>
      </c>
      <c r="F93" s="450">
        <v>24552</v>
      </c>
      <c r="G93" s="451">
        <f t="shared" si="1"/>
        <v>226</v>
      </c>
      <c r="H93" s="469"/>
      <c r="I93" s="209"/>
      <c r="J93" s="209"/>
      <c r="K93" s="56"/>
    </row>
    <row r="94" spans="1:11" ht="16.5" thickBot="1">
      <c r="A94" s="469" t="s">
        <v>720</v>
      </c>
      <c r="B94" s="469" t="s">
        <v>123</v>
      </c>
      <c r="C94" s="469" t="s">
        <v>721</v>
      </c>
      <c r="D94" s="469"/>
      <c r="E94" s="450">
        <v>8352</v>
      </c>
      <c r="F94" s="450">
        <v>8465</v>
      </c>
      <c r="G94" s="451">
        <f t="shared" si="1"/>
        <v>113</v>
      </c>
      <c r="H94" s="469"/>
      <c r="I94" s="198"/>
    </row>
    <row r="95" spans="1:11" ht="16.5" thickBot="1">
      <c r="A95" s="469" t="s">
        <v>722</v>
      </c>
      <c r="B95" s="469" t="s">
        <v>124</v>
      </c>
      <c r="C95" s="469" t="s">
        <v>723</v>
      </c>
      <c r="D95" s="469" t="s">
        <v>519</v>
      </c>
      <c r="E95" s="450">
        <v>12842</v>
      </c>
      <c r="F95" s="450">
        <v>13000</v>
      </c>
      <c r="G95" s="451">
        <f t="shared" si="1"/>
        <v>158</v>
      </c>
      <c r="H95" s="469"/>
      <c r="I95" s="209"/>
    </row>
    <row r="96" spans="1:11" ht="16.5" thickBot="1">
      <c r="A96" s="469" t="s">
        <v>724</v>
      </c>
      <c r="B96" s="469" t="s">
        <v>125</v>
      </c>
      <c r="C96" s="469" t="s">
        <v>725</v>
      </c>
      <c r="D96" s="469"/>
      <c r="E96" s="450">
        <v>8843</v>
      </c>
      <c r="F96" s="450">
        <v>8983</v>
      </c>
      <c r="G96" s="451">
        <f t="shared" si="1"/>
        <v>140</v>
      </c>
      <c r="H96" s="469"/>
    </row>
    <row r="97" spans="1:10" ht="16.5" thickBot="1">
      <c r="A97" s="469" t="s">
        <v>726</v>
      </c>
      <c r="B97" s="469" t="s">
        <v>126</v>
      </c>
      <c r="C97" s="469" t="s">
        <v>727</v>
      </c>
      <c r="D97" s="469"/>
      <c r="E97" s="450">
        <v>11194</v>
      </c>
      <c r="F97" s="450">
        <v>11330</v>
      </c>
      <c r="G97" s="451">
        <f t="shared" si="1"/>
        <v>136</v>
      </c>
      <c r="H97" s="469"/>
    </row>
    <row r="98" spans="1:10" ht="16.5" thickBot="1">
      <c r="A98" s="469" t="s">
        <v>728</v>
      </c>
      <c r="B98" s="469" t="s">
        <v>277</v>
      </c>
      <c r="C98" s="469" t="s">
        <v>729</v>
      </c>
      <c r="D98" s="469" t="s">
        <v>519</v>
      </c>
      <c r="E98" s="450">
        <v>15823</v>
      </c>
      <c r="F98" s="450">
        <v>16131</v>
      </c>
      <c r="G98" s="451">
        <f t="shared" si="1"/>
        <v>308</v>
      </c>
      <c r="H98" s="469"/>
    </row>
    <row r="99" spans="1:10" ht="16.5" thickBot="1">
      <c r="A99" s="469" t="s">
        <v>730</v>
      </c>
      <c r="B99" s="469" t="s">
        <v>274</v>
      </c>
      <c r="C99" s="469" t="s">
        <v>731</v>
      </c>
      <c r="D99" s="469"/>
      <c r="E99" s="450">
        <v>15335</v>
      </c>
      <c r="F99" s="450">
        <v>15521</v>
      </c>
      <c r="G99" s="451">
        <f t="shared" si="1"/>
        <v>186</v>
      </c>
      <c r="H99" s="469"/>
    </row>
    <row r="100" spans="1:10" ht="16.5" thickBot="1">
      <c r="A100" s="469" t="s">
        <v>732</v>
      </c>
      <c r="B100" s="469" t="s">
        <v>278</v>
      </c>
      <c r="C100" s="469" t="s">
        <v>733</v>
      </c>
      <c r="D100" s="469"/>
      <c r="E100" s="450">
        <v>15544</v>
      </c>
      <c r="F100" s="450">
        <v>15639</v>
      </c>
      <c r="G100" s="451">
        <f t="shared" si="1"/>
        <v>95</v>
      </c>
      <c r="H100" s="469"/>
    </row>
    <row r="101" spans="1:10" ht="16.5" thickBot="1">
      <c r="A101" s="469" t="s">
        <v>734</v>
      </c>
      <c r="B101" s="469" t="s">
        <v>127</v>
      </c>
      <c r="C101" s="469" t="s">
        <v>735</v>
      </c>
      <c r="D101" s="469"/>
      <c r="E101" s="450">
        <v>5910</v>
      </c>
      <c r="F101" s="450">
        <v>6004</v>
      </c>
      <c r="G101" s="451">
        <f t="shared" si="1"/>
        <v>94</v>
      </c>
      <c r="H101" s="469"/>
    </row>
    <row r="102" spans="1:10" ht="16.5" thickBot="1">
      <c r="A102" s="469" t="s">
        <v>736</v>
      </c>
      <c r="B102" s="469" t="s">
        <v>128</v>
      </c>
      <c r="C102" s="469" t="s">
        <v>737</v>
      </c>
      <c r="D102" s="469"/>
      <c r="E102" s="450">
        <v>14944</v>
      </c>
      <c r="F102" s="450">
        <v>15223</v>
      </c>
      <c r="G102" s="451">
        <f t="shared" si="1"/>
        <v>279</v>
      </c>
      <c r="H102" s="469"/>
    </row>
    <row r="103" spans="1:10" ht="16.5" thickBot="1">
      <c r="A103" s="469" t="s">
        <v>738</v>
      </c>
      <c r="B103" s="469" t="s">
        <v>129</v>
      </c>
      <c r="C103" s="469" t="s">
        <v>739</v>
      </c>
      <c r="D103" s="469"/>
      <c r="E103" s="450">
        <v>9120</v>
      </c>
      <c r="F103" s="450">
        <v>9277</v>
      </c>
      <c r="G103" s="451">
        <f t="shared" si="1"/>
        <v>157</v>
      </c>
      <c r="H103" s="469"/>
    </row>
    <row r="104" spans="1:10" ht="16.5" thickBot="1">
      <c r="A104" s="469" t="s">
        <v>740</v>
      </c>
      <c r="B104" s="469" t="s">
        <v>231</v>
      </c>
      <c r="C104" s="469" t="s">
        <v>741</v>
      </c>
      <c r="D104" s="469"/>
      <c r="E104" s="450">
        <v>7300</v>
      </c>
      <c r="F104" s="450">
        <v>7469</v>
      </c>
      <c r="G104" s="451">
        <f t="shared" si="1"/>
        <v>169</v>
      </c>
      <c r="H104" s="469"/>
    </row>
    <row r="105" spans="1:10" ht="16.5" thickBot="1">
      <c r="A105" s="469" t="s">
        <v>742</v>
      </c>
      <c r="B105" s="469" t="s">
        <v>414</v>
      </c>
      <c r="C105" s="469" t="s">
        <v>743</v>
      </c>
      <c r="D105" s="469" t="s">
        <v>519</v>
      </c>
      <c r="E105" s="450">
        <v>1957</v>
      </c>
      <c r="F105" s="450">
        <v>1992</v>
      </c>
      <c r="G105" s="451">
        <f t="shared" si="1"/>
        <v>35</v>
      </c>
      <c r="H105" s="469"/>
    </row>
    <row r="106" spans="1:10" ht="16.5" thickBot="1">
      <c r="A106" s="469" t="s">
        <v>744</v>
      </c>
      <c r="B106" s="469" t="s">
        <v>449</v>
      </c>
      <c r="C106" s="469" t="s">
        <v>745</v>
      </c>
      <c r="D106" s="469" t="s">
        <v>519</v>
      </c>
      <c r="E106" s="450">
        <v>14061</v>
      </c>
      <c r="F106" s="450">
        <v>14209</v>
      </c>
      <c r="G106" s="451">
        <f t="shared" si="1"/>
        <v>148</v>
      </c>
      <c r="H106" s="469"/>
    </row>
    <row r="107" spans="1:10" ht="16.5" thickBot="1">
      <c r="A107" s="469" t="s">
        <v>746</v>
      </c>
      <c r="B107" s="469" t="s">
        <v>747</v>
      </c>
      <c r="C107" s="469" t="s">
        <v>748</v>
      </c>
      <c r="D107" s="469"/>
      <c r="E107" s="450">
        <v>9622</v>
      </c>
      <c r="F107" s="450">
        <v>9786</v>
      </c>
      <c r="G107" s="451">
        <f t="shared" si="1"/>
        <v>164</v>
      </c>
      <c r="H107" s="469"/>
    </row>
    <row r="108" spans="1:10" ht="16.5" thickBot="1">
      <c r="A108" s="469" t="s">
        <v>749</v>
      </c>
      <c r="B108" s="469" t="s">
        <v>279</v>
      </c>
      <c r="C108" s="469" t="s">
        <v>750</v>
      </c>
      <c r="D108" s="469" t="s">
        <v>519</v>
      </c>
      <c r="E108" s="450">
        <v>10897</v>
      </c>
      <c r="F108" s="450">
        <v>11020</v>
      </c>
      <c r="G108" s="451">
        <f t="shared" si="1"/>
        <v>123</v>
      </c>
      <c r="H108" s="469"/>
    </row>
    <row r="109" spans="1:10" ht="16.5" thickBot="1">
      <c r="A109" s="469" t="s">
        <v>751</v>
      </c>
      <c r="B109" s="469" t="s">
        <v>131</v>
      </c>
      <c r="C109" s="469" t="s">
        <v>752</v>
      </c>
      <c r="D109" s="469" t="s">
        <v>753</v>
      </c>
      <c r="E109" s="450">
        <v>6592</v>
      </c>
      <c r="F109" s="450">
        <v>6705</v>
      </c>
      <c r="G109" s="451">
        <f t="shared" si="1"/>
        <v>113</v>
      </c>
      <c r="H109" s="469"/>
    </row>
    <row r="110" spans="1:10" ht="16.5" thickBot="1">
      <c r="A110" s="469" t="s">
        <v>754</v>
      </c>
      <c r="B110" s="469" t="s">
        <v>132</v>
      </c>
      <c r="C110" s="469" t="s">
        <v>755</v>
      </c>
      <c r="D110" s="469" t="s">
        <v>519</v>
      </c>
      <c r="E110" s="450">
        <v>6826</v>
      </c>
      <c r="F110" s="450">
        <v>6976</v>
      </c>
      <c r="G110" s="451">
        <f t="shared" si="1"/>
        <v>150</v>
      </c>
      <c r="H110" s="469"/>
    </row>
    <row r="111" spans="1:10" ht="16.5" thickBot="1">
      <c r="A111" s="469" t="s">
        <v>756</v>
      </c>
      <c r="B111" s="469" t="s">
        <v>133</v>
      </c>
      <c r="C111" s="469" t="s">
        <v>757</v>
      </c>
      <c r="D111" s="469" t="s">
        <v>519</v>
      </c>
      <c r="E111" s="450">
        <v>11186</v>
      </c>
      <c r="F111" s="450">
        <v>11325</v>
      </c>
      <c r="G111" s="451">
        <f t="shared" si="1"/>
        <v>139</v>
      </c>
      <c r="H111" s="469"/>
    </row>
    <row r="112" spans="1:10" ht="16.5" thickBot="1">
      <c r="A112" s="469" t="s">
        <v>758</v>
      </c>
      <c r="B112" s="469" t="s">
        <v>759</v>
      </c>
      <c r="C112" s="469" t="s">
        <v>760</v>
      </c>
      <c r="D112" s="469"/>
      <c r="E112" s="450">
        <v>10060</v>
      </c>
      <c r="F112" s="450">
        <v>10162</v>
      </c>
      <c r="G112" s="451">
        <f t="shared" si="1"/>
        <v>102</v>
      </c>
      <c r="H112" s="469"/>
      <c r="I112" s="209"/>
      <c r="J112" s="209"/>
    </row>
    <row r="113" spans="1:9" ht="16.5" thickBot="1">
      <c r="A113" s="469" t="s">
        <v>761</v>
      </c>
      <c r="B113" s="469" t="s">
        <v>134</v>
      </c>
      <c r="C113" s="469" t="s">
        <v>762</v>
      </c>
      <c r="D113" s="469"/>
      <c r="E113" s="450">
        <v>8742</v>
      </c>
      <c r="F113" s="450">
        <v>8850</v>
      </c>
      <c r="G113" s="451">
        <f t="shared" si="1"/>
        <v>108</v>
      </c>
      <c r="H113" s="469"/>
    </row>
    <row r="114" spans="1:9" ht="16.5" thickBot="1">
      <c r="A114" s="469" t="s">
        <v>763</v>
      </c>
      <c r="B114" s="469" t="s">
        <v>135</v>
      </c>
      <c r="C114" s="469" t="s">
        <v>764</v>
      </c>
      <c r="D114" s="469"/>
      <c r="E114" s="450">
        <v>11188</v>
      </c>
      <c r="F114" s="450">
        <v>11323</v>
      </c>
      <c r="G114" s="451">
        <f t="shared" si="1"/>
        <v>135</v>
      </c>
      <c r="H114" s="469"/>
    </row>
    <row r="115" spans="1:9" ht="16.5" thickBot="1">
      <c r="A115" s="469" t="s">
        <v>765</v>
      </c>
      <c r="B115" s="599" t="s">
        <v>1431</v>
      </c>
      <c r="C115" s="469" t="s">
        <v>766</v>
      </c>
      <c r="D115" s="469"/>
      <c r="E115" s="450">
        <v>8880</v>
      </c>
      <c r="F115" s="450">
        <v>8994</v>
      </c>
      <c r="G115" s="451">
        <f t="shared" si="1"/>
        <v>114</v>
      </c>
      <c r="H115" s="469"/>
    </row>
    <row r="116" spans="1:9" ht="16.5" thickBot="1">
      <c r="A116" s="469" t="s">
        <v>767</v>
      </c>
      <c r="B116" s="469" t="s">
        <v>240</v>
      </c>
      <c r="C116" s="469" t="s">
        <v>768</v>
      </c>
      <c r="D116" s="469"/>
      <c r="E116" s="450">
        <v>16073</v>
      </c>
      <c r="F116" s="450">
        <v>16193</v>
      </c>
      <c r="G116" s="451">
        <f t="shared" si="1"/>
        <v>120</v>
      </c>
      <c r="H116" s="469"/>
      <c r="I116" s="230"/>
    </row>
    <row r="117" spans="1:9" ht="16.5" thickBot="1">
      <c r="A117" s="469" t="s">
        <v>769</v>
      </c>
      <c r="B117" s="469" t="s">
        <v>136</v>
      </c>
      <c r="C117" s="469" t="s">
        <v>770</v>
      </c>
      <c r="D117" s="469" t="s">
        <v>519</v>
      </c>
      <c r="E117" s="450">
        <v>8737</v>
      </c>
      <c r="F117" s="450">
        <v>8988</v>
      </c>
      <c r="G117" s="451">
        <f t="shared" si="1"/>
        <v>251</v>
      </c>
      <c r="H117" s="469"/>
    </row>
    <row r="118" spans="1:9" ht="16.5" thickBot="1">
      <c r="A118" s="469" t="s">
        <v>771</v>
      </c>
      <c r="B118" s="469" t="s">
        <v>772</v>
      </c>
      <c r="C118" s="469" t="s">
        <v>773</v>
      </c>
      <c r="D118" s="469"/>
      <c r="E118" s="450">
        <v>10353</v>
      </c>
      <c r="F118" s="450">
        <v>10562</v>
      </c>
      <c r="G118" s="451">
        <f t="shared" si="1"/>
        <v>209</v>
      </c>
      <c r="H118" s="469"/>
    </row>
    <row r="119" spans="1:9" ht="16.5" thickBot="1">
      <c r="A119" s="469" t="s">
        <v>774</v>
      </c>
      <c r="B119" s="469" t="s">
        <v>775</v>
      </c>
      <c r="C119" s="469" t="s">
        <v>776</v>
      </c>
      <c r="D119" s="469"/>
      <c r="E119" s="450">
        <v>9545</v>
      </c>
      <c r="F119" s="450">
        <v>9888</v>
      </c>
      <c r="G119" s="451">
        <f t="shared" si="1"/>
        <v>343</v>
      </c>
      <c r="H119" s="469"/>
    </row>
    <row r="120" spans="1:9" ht="16.5" thickBot="1">
      <c r="A120" s="469" t="s">
        <v>777</v>
      </c>
      <c r="B120" s="469" t="s">
        <v>138</v>
      </c>
      <c r="C120" s="469" t="s">
        <v>778</v>
      </c>
      <c r="D120" s="469"/>
      <c r="E120" s="450">
        <v>9845</v>
      </c>
      <c r="F120" s="450">
        <v>9950</v>
      </c>
      <c r="G120" s="451">
        <f t="shared" si="1"/>
        <v>105</v>
      </c>
      <c r="H120" s="469"/>
    </row>
    <row r="121" spans="1:9" ht="16.5" thickBot="1">
      <c r="A121" s="469" t="s">
        <v>779</v>
      </c>
      <c r="B121" s="469" t="s">
        <v>139</v>
      </c>
      <c r="C121" s="469" t="s">
        <v>780</v>
      </c>
      <c r="D121" s="469"/>
      <c r="E121" s="450">
        <v>8766</v>
      </c>
      <c r="F121" s="450">
        <v>8880</v>
      </c>
      <c r="G121" s="451">
        <f t="shared" si="1"/>
        <v>114</v>
      </c>
      <c r="H121" s="469"/>
    </row>
    <row r="122" spans="1:9" ht="16.5" thickBot="1">
      <c r="A122" s="469" t="s">
        <v>781</v>
      </c>
      <c r="B122" s="469" t="s">
        <v>782</v>
      </c>
      <c r="C122" s="469" t="s">
        <v>783</v>
      </c>
      <c r="D122" s="469" t="s">
        <v>519</v>
      </c>
      <c r="E122" s="450">
        <v>23867</v>
      </c>
      <c r="F122" s="450">
        <v>24069</v>
      </c>
      <c r="G122" s="451">
        <f t="shared" si="1"/>
        <v>202</v>
      </c>
      <c r="H122" s="469"/>
    </row>
    <row r="123" spans="1:9" ht="16.5" thickBot="1">
      <c r="A123" s="469" t="s">
        <v>784</v>
      </c>
      <c r="B123" s="469" t="s">
        <v>141</v>
      </c>
      <c r="C123" s="469" t="s">
        <v>785</v>
      </c>
      <c r="D123" s="469"/>
      <c r="E123" s="450">
        <v>8837</v>
      </c>
      <c r="F123" s="450">
        <v>9025</v>
      </c>
      <c r="G123" s="451">
        <f t="shared" si="1"/>
        <v>188</v>
      </c>
      <c r="H123" s="469"/>
    </row>
    <row r="124" spans="1:9" ht="16.5" thickBot="1">
      <c r="A124" s="469" t="s">
        <v>786</v>
      </c>
      <c r="B124" s="469" t="s">
        <v>142</v>
      </c>
      <c r="C124" s="469" t="s">
        <v>787</v>
      </c>
      <c r="D124" s="469"/>
      <c r="E124" s="450">
        <v>16526</v>
      </c>
      <c r="F124" s="450">
        <v>16861</v>
      </c>
      <c r="G124" s="451">
        <f t="shared" si="1"/>
        <v>335</v>
      </c>
      <c r="H124" s="469"/>
    </row>
    <row r="125" spans="1:9" ht="16.5" thickBot="1">
      <c r="A125" s="469" t="s">
        <v>788</v>
      </c>
      <c r="B125" s="469" t="s">
        <v>789</v>
      </c>
      <c r="C125" s="469" t="s">
        <v>790</v>
      </c>
      <c r="D125" s="469"/>
      <c r="E125" s="450">
        <v>30238</v>
      </c>
      <c r="F125" s="450">
        <v>30582</v>
      </c>
      <c r="G125" s="451">
        <f t="shared" si="1"/>
        <v>344</v>
      </c>
      <c r="H125" s="469"/>
    </row>
    <row r="126" spans="1:9" ht="16.5" thickBot="1">
      <c r="A126" s="469" t="s">
        <v>791</v>
      </c>
      <c r="B126" s="469" t="s">
        <v>1261</v>
      </c>
      <c r="C126" s="469" t="s">
        <v>792</v>
      </c>
      <c r="D126" s="469" t="s">
        <v>519</v>
      </c>
      <c r="E126" s="450">
        <v>13025</v>
      </c>
      <c r="F126" s="450">
        <v>13306</v>
      </c>
      <c r="G126" s="451">
        <f t="shared" si="1"/>
        <v>281</v>
      </c>
      <c r="H126" s="469"/>
    </row>
    <row r="127" spans="1:9" ht="16.5" thickBot="1">
      <c r="A127" s="469" t="s">
        <v>793</v>
      </c>
      <c r="B127" s="469" t="s">
        <v>794</v>
      </c>
      <c r="C127" s="469" t="s">
        <v>795</v>
      </c>
      <c r="D127" s="469" t="s">
        <v>519</v>
      </c>
      <c r="E127" s="450">
        <v>9607</v>
      </c>
      <c r="F127" s="450">
        <v>9795</v>
      </c>
      <c r="G127" s="451">
        <f t="shared" si="1"/>
        <v>188</v>
      </c>
      <c r="H127" s="469"/>
    </row>
    <row r="128" spans="1:9" ht="16.5" thickBot="1">
      <c r="A128" s="469" t="s">
        <v>796</v>
      </c>
      <c r="B128" s="469" t="s">
        <v>146</v>
      </c>
      <c r="C128" s="469" t="s">
        <v>797</v>
      </c>
      <c r="D128" s="469"/>
      <c r="E128" s="450">
        <v>7551</v>
      </c>
      <c r="F128" s="450">
        <v>7846</v>
      </c>
      <c r="G128" s="451">
        <f t="shared" si="1"/>
        <v>295</v>
      </c>
      <c r="H128" s="469"/>
    </row>
    <row r="129" spans="1:9" ht="16.5" thickBot="1">
      <c r="A129" s="469" t="s">
        <v>798</v>
      </c>
      <c r="B129" s="469" t="s">
        <v>371</v>
      </c>
      <c r="C129" s="469" t="s">
        <v>799</v>
      </c>
      <c r="D129" s="469"/>
      <c r="E129" s="450">
        <v>8595</v>
      </c>
      <c r="F129" s="450">
        <v>8679</v>
      </c>
      <c r="G129" s="451">
        <f t="shared" si="1"/>
        <v>84</v>
      </c>
      <c r="H129" s="469"/>
    </row>
    <row r="130" spans="1:9" ht="16.5" thickBot="1">
      <c r="A130" s="469" t="s">
        <v>800</v>
      </c>
      <c r="B130" s="469" t="s">
        <v>147</v>
      </c>
      <c r="C130" s="469" t="s">
        <v>801</v>
      </c>
      <c r="D130" s="469"/>
      <c r="E130" s="450">
        <v>13633</v>
      </c>
      <c r="F130" s="450">
        <v>13633</v>
      </c>
      <c r="G130" s="451">
        <v>144</v>
      </c>
      <c r="H130" s="413" t="s">
        <v>1284</v>
      </c>
    </row>
    <row r="131" spans="1:9" ht="16.5" thickBot="1">
      <c r="A131" s="469" t="s">
        <v>802</v>
      </c>
      <c r="B131" s="469" t="s">
        <v>372</v>
      </c>
      <c r="C131" s="469" t="s">
        <v>803</v>
      </c>
      <c r="D131" s="469"/>
      <c r="E131" s="450">
        <v>9414</v>
      </c>
      <c r="F131" s="450">
        <v>9415</v>
      </c>
      <c r="G131" s="451">
        <f t="shared" si="1"/>
        <v>1</v>
      </c>
      <c r="H131" s="469"/>
      <c r="I131" s="209"/>
    </row>
    <row r="132" spans="1:9" ht="16.5" thickBot="1">
      <c r="A132" s="469" t="s">
        <v>804</v>
      </c>
      <c r="B132" s="469" t="s">
        <v>373</v>
      </c>
      <c r="C132" s="469" t="s">
        <v>805</v>
      </c>
      <c r="D132" s="469" t="s">
        <v>519</v>
      </c>
      <c r="E132" s="450">
        <v>11680</v>
      </c>
      <c r="F132" s="450">
        <v>11919</v>
      </c>
      <c r="G132" s="451">
        <f t="shared" si="1"/>
        <v>239</v>
      </c>
      <c r="H132" s="469"/>
    </row>
    <row r="133" spans="1:9" ht="16.5" thickBot="1">
      <c r="A133" s="469" t="s">
        <v>806</v>
      </c>
      <c r="B133" s="469" t="s">
        <v>807</v>
      </c>
      <c r="C133" s="469" t="s">
        <v>808</v>
      </c>
      <c r="D133" s="469" t="s">
        <v>519</v>
      </c>
      <c r="E133" s="450">
        <v>17535</v>
      </c>
      <c r="F133" s="450">
        <v>17790</v>
      </c>
      <c r="G133" s="451">
        <f t="shared" si="1"/>
        <v>255</v>
      </c>
      <c r="H133" s="469"/>
    </row>
    <row r="134" spans="1:9" ht="16.5" thickBot="1">
      <c r="A134" s="469" t="s">
        <v>809</v>
      </c>
      <c r="B134" s="469" t="s">
        <v>149</v>
      </c>
      <c r="C134" s="469" t="s">
        <v>810</v>
      </c>
      <c r="D134" s="469"/>
      <c r="E134" s="450">
        <v>11014</v>
      </c>
      <c r="F134" s="450">
        <v>11152</v>
      </c>
      <c r="G134" s="451">
        <f t="shared" si="1"/>
        <v>138</v>
      </c>
      <c r="H134" s="479"/>
    </row>
    <row r="135" spans="1:9" ht="16.5" thickBot="1">
      <c r="A135" s="469" t="s">
        <v>811</v>
      </c>
      <c r="B135" s="469" t="s">
        <v>812</v>
      </c>
      <c r="C135" s="469" t="s">
        <v>813</v>
      </c>
      <c r="D135" s="469" t="s">
        <v>519</v>
      </c>
      <c r="E135" s="450">
        <v>12840</v>
      </c>
      <c r="F135" s="450">
        <v>13078</v>
      </c>
      <c r="G135" s="451">
        <f t="shared" si="1"/>
        <v>238</v>
      </c>
      <c r="H135" s="469"/>
    </row>
    <row r="136" spans="1:9" ht="16.5" thickBot="1">
      <c r="A136" s="469" t="s">
        <v>814</v>
      </c>
      <c r="B136" s="469" t="s">
        <v>150</v>
      </c>
      <c r="C136" s="469" t="s">
        <v>815</v>
      </c>
      <c r="D136" s="469" t="s">
        <v>519</v>
      </c>
      <c r="E136" s="450">
        <v>10576</v>
      </c>
      <c r="F136" s="450">
        <v>10686</v>
      </c>
      <c r="G136" s="451">
        <f t="shared" ref="G136:G175" si="2">F136-E136</f>
        <v>110</v>
      </c>
      <c r="H136" s="469"/>
      <c r="I136" s="209"/>
    </row>
    <row r="137" spans="1:9" ht="16.5" thickBot="1">
      <c r="A137" s="469" t="s">
        <v>816</v>
      </c>
      <c r="B137" s="469" t="s">
        <v>151</v>
      </c>
      <c r="C137" s="469" t="s">
        <v>817</v>
      </c>
      <c r="D137" s="469" t="s">
        <v>519</v>
      </c>
      <c r="E137" s="450">
        <v>22516</v>
      </c>
      <c r="F137" s="450">
        <v>22756</v>
      </c>
      <c r="G137" s="451">
        <f t="shared" si="2"/>
        <v>240</v>
      </c>
      <c r="H137" s="469"/>
      <c r="I137" s="381"/>
    </row>
    <row r="138" spans="1:9" s="209" customFormat="1" ht="16.5" thickBot="1">
      <c r="A138" s="450" t="s">
        <v>818</v>
      </c>
      <c r="B138" s="450" t="s">
        <v>223</v>
      </c>
      <c r="C138" s="450" t="s">
        <v>819</v>
      </c>
      <c r="D138" s="450" t="s">
        <v>519</v>
      </c>
      <c r="E138" s="450">
        <v>8213</v>
      </c>
      <c r="F138" s="450">
        <v>8316</v>
      </c>
      <c r="G138" s="451">
        <f t="shared" si="2"/>
        <v>103</v>
      </c>
      <c r="H138" s="450"/>
    </row>
    <row r="139" spans="1:9" ht="16.5" thickBot="1">
      <c r="A139" s="469" t="s">
        <v>820</v>
      </c>
      <c r="B139" s="469" t="s">
        <v>821</v>
      </c>
      <c r="C139" s="469" t="s">
        <v>822</v>
      </c>
      <c r="D139" s="469"/>
      <c r="E139" s="450">
        <v>6697</v>
      </c>
      <c r="F139" s="450">
        <v>6906</v>
      </c>
      <c r="G139" s="451">
        <f t="shared" si="2"/>
        <v>209</v>
      </c>
      <c r="H139" s="469"/>
    </row>
    <row r="140" spans="1:9" ht="16.5" thickBot="1">
      <c r="A140" s="469" t="s">
        <v>823</v>
      </c>
      <c r="B140" s="469" t="s">
        <v>824</v>
      </c>
      <c r="C140" s="469" t="s">
        <v>825</v>
      </c>
      <c r="D140" s="469"/>
      <c r="E140" s="450">
        <v>11340</v>
      </c>
      <c r="F140" s="450">
        <v>11530</v>
      </c>
      <c r="G140" s="451">
        <f t="shared" si="2"/>
        <v>190</v>
      </c>
      <c r="H140" s="469"/>
    </row>
    <row r="141" spans="1:9" ht="16.5" thickBot="1">
      <c r="A141" s="469" t="s">
        <v>826</v>
      </c>
      <c r="B141" s="469" t="s">
        <v>827</v>
      </c>
      <c r="C141" s="469" t="s">
        <v>828</v>
      </c>
      <c r="D141" s="469"/>
      <c r="E141" s="450">
        <v>6499</v>
      </c>
      <c r="F141" s="450">
        <v>6500</v>
      </c>
      <c r="G141" s="451">
        <f t="shared" si="2"/>
        <v>1</v>
      </c>
      <c r="H141" s="469"/>
    </row>
    <row r="142" spans="1:9" ht="16.5" thickBot="1">
      <c r="A142" s="469" t="s">
        <v>829</v>
      </c>
      <c r="B142" s="469" t="s">
        <v>376</v>
      </c>
      <c r="C142" s="469" t="s">
        <v>830</v>
      </c>
      <c r="D142" s="469"/>
      <c r="E142" s="450">
        <v>7757</v>
      </c>
      <c r="F142" s="450">
        <v>7846</v>
      </c>
      <c r="G142" s="451">
        <f t="shared" si="2"/>
        <v>89</v>
      </c>
      <c r="H142" s="469"/>
    </row>
    <row r="143" spans="1:9" ht="16.5" thickBot="1">
      <c r="A143" s="469" t="s">
        <v>831</v>
      </c>
      <c r="B143" s="469" t="s">
        <v>832</v>
      </c>
      <c r="C143" s="469" t="s">
        <v>833</v>
      </c>
      <c r="D143" s="469" t="s">
        <v>519</v>
      </c>
      <c r="E143" s="450">
        <v>28438</v>
      </c>
      <c r="F143" s="450">
        <v>28801</v>
      </c>
      <c r="G143" s="451">
        <f t="shared" si="2"/>
        <v>363</v>
      </c>
      <c r="H143" s="469"/>
    </row>
    <row r="144" spans="1:9" ht="16.5" thickBot="1">
      <c r="A144" s="469" t="s">
        <v>834</v>
      </c>
      <c r="B144" s="469" t="s">
        <v>155</v>
      </c>
      <c r="C144" s="469" t="s">
        <v>835</v>
      </c>
      <c r="D144" s="469"/>
      <c r="E144" s="450">
        <v>8346</v>
      </c>
      <c r="F144" s="450">
        <v>8411</v>
      </c>
      <c r="G144" s="451">
        <f t="shared" si="2"/>
        <v>65</v>
      </c>
      <c r="H144" s="469"/>
    </row>
    <row r="145" spans="1:9" ht="16.5" thickBot="1">
      <c r="A145" s="469" t="s">
        <v>836</v>
      </c>
      <c r="B145" s="469" t="s">
        <v>156</v>
      </c>
      <c r="C145" s="469" t="s">
        <v>837</v>
      </c>
      <c r="D145" s="469" t="s">
        <v>519</v>
      </c>
      <c r="E145" s="450">
        <v>5679</v>
      </c>
      <c r="F145" s="450">
        <v>5851</v>
      </c>
      <c r="G145" s="451">
        <f t="shared" si="2"/>
        <v>172</v>
      </c>
      <c r="H145" s="469"/>
    </row>
    <row r="146" spans="1:9" ht="16.5" thickBot="1">
      <c r="A146" s="469" t="s">
        <v>838</v>
      </c>
      <c r="B146" s="469" t="s">
        <v>157</v>
      </c>
      <c r="C146" s="469" t="s">
        <v>839</v>
      </c>
      <c r="D146" s="469" t="s">
        <v>519</v>
      </c>
      <c r="E146" s="450">
        <v>8653</v>
      </c>
      <c r="F146" s="450">
        <v>8712</v>
      </c>
      <c r="G146" s="451">
        <f t="shared" si="2"/>
        <v>59</v>
      </c>
      <c r="H146" s="469"/>
    </row>
    <row r="147" spans="1:9" ht="16.5" thickBot="1">
      <c r="A147" s="469" t="s">
        <v>840</v>
      </c>
      <c r="B147" s="469" t="s">
        <v>841</v>
      </c>
      <c r="C147" s="469" t="s">
        <v>842</v>
      </c>
      <c r="D147" s="469" t="s">
        <v>519</v>
      </c>
      <c r="E147" s="450">
        <v>8703</v>
      </c>
      <c r="F147" s="450">
        <v>8827</v>
      </c>
      <c r="G147" s="451">
        <f t="shared" si="2"/>
        <v>124</v>
      </c>
      <c r="H147" s="469"/>
    </row>
    <row r="148" spans="1:9" ht="16.5" thickBot="1">
      <c r="A148" s="469" t="s">
        <v>843</v>
      </c>
      <c r="B148" s="469" t="s">
        <v>158</v>
      </c>
      <c r="C148" s="469" t="s">
        <v>844</v>
      </c>
      <c r="D148" s="469"/>
      <c r="E148" s="450">
        <v>14060</v>
      </c>
      <c r="F148" s="450">
        <v>14233</v>
      </c>
      <c r="G148" s="451">
        <f t="shared" si="2"/>
        <v>173</v>
      </c>
      <c r="H148" s="469"/>
    </row>
    <row r="149" spans="1:9" ht="16.5" thickBot="1">
      <c r="A149" s="469" t="s">
        <v>845</v>
      </c>
      <c r="B149" s="469" t="s">
        <v>379</v>
      </c>
      <c r="C149" s="469" t="s">
        <v>846</v>
      </c>
      <c r="D149" s="469"/>
      <c r="E149" s="450">
        <v>877</v>
      </c>
      <c r="F149" s="450">
        <v>879</v>
      </c>
      <c r="G149" s="451">
        <f t="shared" si="2"/>
        <v>2</v>
      </c>
      <c r="H149" s="469"/>
      <c r="I149" s="209"/>
    </row>
    <row r="150" spans="1:9" ht="16.5" thickBot="1">
      <c r="A150" s="469" t="s">
        <v>847</v>
      </c>
      <c r="B150" s="469" t="s">
        <v>848</v>
      </c>
      <c r="C150" s="469" t="s">
        <v>849</v>
      </c>
      <c r="D150" s="469"/>
      <c r="E150" s="450">
        <v>13813</v>
      </c>
      <c r="F150" s="450">
        <v>13947</v>
      </c>
      <c r="G150" s="451">
        <f t="shared" si="2"/>
        <v>134</v>
      </c>
      <c r="H150" s="469"/>
    </row>
    <row r="151" spans="1:9" ht="16.5" thickBot="1">
      <c r="A151" s="469" t="s">
        <v>850</v>
      </c>
      <c r="B151" s="469" t="s">
        <v>851</v>
      </c>
      <c r="C151" s="469" t="s">
        <v>852</v>
      </c>
      <c r="D151" s="469" t="s">
        <v>519</v>
      </c>
      <c r="E151" s="450">
        <v>6830</v>
      </c>
      <c r="F151" s="450">
        <v>6907</v>
      </c>
      <c r="G151" s="451">
        <f t="shared" si="2"/>
        <v>77</v>
      </c>
      <c r="H151" s="450"/>
    </row>
    <row r="152" spans="1:9" ht="16.5" thickBot="1">
      <c r="A152" s="469" t="s">
        <v>853</v>
      </c>
      <c r="B152" s="469" t="s">
        <v>280</v>
      </c>
      <c r="C152" s="469" t="s">
        <v>854</v>
      </c>
      <c r="D152" s="469"/>
      <c r="E152" s="450">
        <v>3276</v>
      </c>
      <c r="F152" s="450">
        <v>3363</v>
      </c>
      <c r="G152" s="451">
        <f t="shared" si="2"/>
        <v>87</v>
      </c>
      <c r="H152" s="469"/>
    </row>
    <row r="153" spans="1:9" ht="16.5" thickBot="1">
      <c r="A153" s="469" t="s">
        <v>855</v>
      </c>
      <c r="B153" s="469" t="s">
        <v>856</v>
      </c>
      <c r="C153" s="469" t="s">
        <v>857</v>
      </c>
      <c r="D153" s="469" t="s">
        <v>519</v>
      </c>
      <c r="E153" s="450">
        <v>26068</v>
      </c>
      <c r="F153" s="450">
        <v>26359</v>
      </c>
      <c r="G153" s="451">
        <f t="shared" si="2"/>
        <v>291</v>
      </c>
      <c r="H153" s="469"/>
    </row>
    <row r="154" spans="1:9" ht="16.5" thickBot="1">
      <c r="A154" s="469" t="s">
        <v>858</v>
      </c>
      <c r="B154" s="469" t="s">
        <v>161</v>
      </c>
      <c r="C154" s="469" t="s">
        <v>859</v>
      </c>
      <c r="D154" s="469"/>
      <c r="E154" s="450">
        <v>13845</v>
      </c>
      <c r="F154" s="450">
        <v>14046</v>
      </c>
      <c r="G154" s="451">
        <f t="shared" si="2"/>
        <v>201</v>
      </c>
      <c r="H154" s="469"/>
      <c r="I154" s="209"/>
    </row>
    <row r="155" spans="1:9" ht="16.5" thickBot="1">
      <c r="A155" s="469" t="s">
        <v>860</v>
      </c>
      <c r="B155" s="469" t="s">
        <v>162</v>
      </c>
      <c r="C155" s="469" t="s">
        <v>861</v>
      </c>
      <c r="D155" s="469" t="s">
        <v>519</v>
      </c>
      <c r="E155" s="450">
        <v>10224</v>
      </c>
      <c r="F155" s="450">
        <v>10313</v>
      </c>
      <c r="G155" s="451">
        <f t="shared" si="2"/>
        <v>89</v>
      </c>
      <c r="H155" s="469"/>
    </row>
    <row r="156" spans="1:9" ht="16.5" thickBot="1">
      <c r="A156" s="469" t="s">
        <v>862</v>
      </c>
      <c r="B156" s="469" t="s">
        <v>295</v>
      </c>
      <c r="C156" s="469" t="s">
        <v>863</v>
      </c>
      <c r="D156" s="469"/>
      <c r="E156" s="450">
        <v>15936</v>
      </c>
      <c r="F156" s="450">
        <v>16107</v>
      </c>
      <c r="G156" s="451">
        <f t="shared" si="2"/>
        <v>171</v>
      </c>
      <c r="H156" s="469"/>
    </row>
    <row r="157" spans="1:9" ht="16.5" thickBot="1">
      <c r="A157" s="469" t="s">
        <v>864</v>
      </c>
      <c r="B157" s="469" t="s">
        <v>163</v>
      </c>
      <c r="C157" s="469" t="s">
        <v>865</v>
      </c>
      <c r="D157" s="469"/>
      <c r="E157" s="450">
        <v>12649</v>
      </c>
      <c r="F157" s="450">
        <v>12827</v>
      </c>
      <c r="G157" s="451">
        <f t="shared" si="2"/>
        <v>178</v>
      </c>
      <c r="H157" s="469"/>
      <c r="I157" s="209"/>
    </row>
    <row r="158" spans="1:9" ht="16.5" thickBot="1">
      <c r="A158" s="469" t="s">
        <v>866</v>
      </c>
      <c r="B158" s="469" t="s">
        <v>867</v>
      </c>
      <c r="C158" s="469" t="s">
        <v>868</v>
      </c>
      <c r="D158" s="469" t="s">
        <v>519</v>
      </c>
      <c r="E158" s="450">
        <v>11645</v>
      </c>
      <c r="F158" s="450">
        <v>11829</v>
      </c>
      <c r="G158" s="451">
        <f t="shared" si="2"/>
        <v>184</v>
      </c>
      <c r="H158" s="469"/>
    </row>
    <row r="159" spans="1:9" ht="16.5" thickBot="1">
      <c r="A159" s="469" t="s">
        <v>869</v>
      </c>
      <c r="B159" s="469" t="s">
        <v>164</v>
      </c>
      <c r="C159" s="469" t="s">
        <v>870</v>
      </c>
      <c r="D159" s="469" t="s">
        <v>519</v>
      </c>
      <c r="E159" s="450">
        <v>19984</v>
      </c>
      <c r="F159" s="450">
        <v>20245</v>
      </c>
      <c r="G159" s="451">
        <f t="shared" si="2"/>
        <v>261</v>
      </c>
      <c r="H159" s="469"/>
    </row>
    <row r="160" spans="1:9" ht="16.5" thickBot="1">
      <c r="A160" s="469" t="s">
        <v>871</v>
      </c>
      <c r="B160" s="469" t="s">
        <v>872</v>
      </c>
      <c r="C160" s="469" t="s">
        <v>479</v>
      </c>
      <c r="D160" s="469" t="s">
        <v>873</v>
      </c>
      <c r="E160" s="450">
        <v>7272</v>
      </c>
      <c r="F160" s="450">
        <v>7380</v>
      </c>
      <c r="G160" s="451">
        <f t="shared" si="2"/>
        <v>108</v>
      </c>
      <c r="H160" s="469"/>
    </row>
    <row r="161" spans="1:13" s="247" customFormat="1" ht="16.5" thickBot="1">
      <c r="A161" s="413" t="s">
        <v>874</v>
      </c>
      <c r="B161" s="413" t="s">
        <v>215</v>
      </c>
      <c r="C161" s="413" t="s">
        <v>875</v>
      </c>
      <c r="D161" s="413"/>
      <c r="E161" s="413">
        <v>36291</v>
      </c>
      <c r="F161" s="413">
        <v>37052</v>
      </c>
      <c r="G161" s="527">
        <f t="shared" si="2"/>
        <v>761</v>
      </c>
      <c r="H161" s="413"/>
    </row>
    <row r="162" spans="1:13" ht="16.5" thickBot="1">
      <c r="A162" s="469" t="s">
        <v>876</v>
      </c>
      <c r="B162" s="469" t="s">
        <v>281</v>
      </c>
      <c r="C162" s="469" t="s">
        <v>877</v>
      </c>
      <c r="D162" s="469"/>
      <c r="E162" s="450">
        <v>9469</v>
      </c>
      <c r="F162" s="450">
        <v>9542</v>
      </c>
      <c r="G162" s="451">
        <f t="shared" si="2"/>
        <v>73</v>
      </c>
      <c r="H162" s="469"/>
    </row>
    <row r="163" spans="1:13" ht="16.5" thickBot="1">
      <c r="A163" s="469" t="s">
        <v>878</v>
      </c>
      <c r="B163" s="469" t="s">
        <v>879</v>
      </c>
      <c r="C163" s="469" t="s">
        <v>880</v>
      </c>
      <c r="D163" s="469"/>
      <c r="E163" s="450">
        <v>15735</v>
      </c>
      <c r="F163" s="450">
        <v>15975</v>
      </c>
      <c r="G163" s="451">
        <f t="shared" si="2"/>
        <v>240</v>
      </c>
      <c r="H163" s="469"/>
    </row>
    <row r="164" spans="1:13" ht="16.5" thickBot="1">
      <c r="A164" s="469" t="s">
        <v>881</v>
      </c>
      <c r="B164" s="469" t="s">
        <v>882</v>
      </c>
      <c r="C164" s="469" t="s">
        <v>1262</v>
      </c>
      <c r="D164" s="469"/>
      <c r="E164" s="450">
        <v>543</v>
      </c>
      <c r="F164" s="450">
        <v>543</v>
      </c>
      <c r="G164" s="451">
        <f t="shared" si="2"/>
        <v>0</v>
      </c>
      <c r="H164" s="469"/>
      <c r="I164" s="230"/>
    </row>
    <row r="165" spans="1:13" s="209" customFormat="1" ht="16.5" thickBot="1">
      <c r="A165" s="469" t="s">
        <v>883</v>
      </c>
      <c r="B165" s="469" t="s">
        <v>166</v>
      </c>
      <c r="C165" s="469" t="s">
        <v>884</v>
      </c>
      <c r="D165" s="469" t="s">
        <v>519</v>
      </c>
      <c r="E165" s="450">
        <v>11985</v>
      </c>
      <c r="F165" s="450">
        <v>12131</v>
      </c>
      <c r="G165" s="451">
        <f t="shared" si="2"/>
        <v>146</v>
      </c>
      <c r="H165" s="469"/>
      <c r="I165" s="381"/>
    </row>
    <row r="166" spans="1:13" ht="16.5" thickBot="1">
      <c r="A166" s="469" t="s">
        <v>885</v>
      </c>
      <c r="B166" s="469" t="s">
        <v>886</v>
      </c>
      <c r="C166" s="469" t="s">
        <v>887</v>
      </c>
      <c r="D166" s="469"/>
      <c r="E166" s="450">
        <v>8467</v>
      </c>
      <c r="F166" s="450">
        <v>8629</v>
      </c>
      <c r="G166" s="451">
        <f t="shared" si="2"/>
        <v>162</v>
      </c>
      <c r="H166" s="469"/>
    </row>
    <row r="167" spans="1:13" ht="16.5" thickBot="1">
      <c r="A167" s="469" t="s">
        <v>888</v>
      </c>
      <c r="B167" s="469" t="s">
        <v>889</v>
      </c>
      <c r="C167" s="469" t="s">
        <v>890</v>
      </c>
      <c r="D167" s="469"/>
      <c r="E167" s="450">
        <v>30431</v>
      </c>
      <c r="F167" s="450">
        <v>30722</v>
      </c>
      <c r="G167" s="451">
        <f t="shared" si="2"/>
        <v>291</v>
      </c>
      <c r="H167" s="469"/>
    </row>
    <row r="168" spans="1:13" ht="16.5" thickBot="1">
      <c r="A168" s="469" t="s">
        <v>891</v>
      </c>
      <c r="B168" s="469" t="s">
        <v>216</v>
      </c>
      <c r="C168" s="469" t="s">
        <v>892</v>
      </c>
      <c r="D168" s="469"/>
      <c r="E168" s="450">
        <v>9633</v>
      </c>
      <c r="F168" s="450">
        <v>9778</v>
      </c>
      <c r="G168" s="451">
        <f t="shared" si="2"/>
        <v>145</v>
      </c>
      <c r="H168" s="469"/>
      <c r="I168" s="209"/>
    </row>
    <row r="169" spans="1:13" ht="16.5" thickBot="1">
      <c r="A169" s="469" t="s">
        <v>893</v>
      </c>
      <c r="B169" s="469" t="s">
        <v>282</v>
      </c>
      <c r="C169" s="469" t="s">
        <v>894</v>
      </c>
      <c r="D169" s="469"/>
      <c r="E169" s="450">
        <v>8603</v>
      </c>
      <c r="F169" s="450">
        <v>8799</v>
      </c>
      <c r="G169" s="451">
        <f t="shared" si="2"/>
        <v>196</v>
      </c>
      <c r="H169" s="469"/>
      <c r="I169" s="209"/>
      <c r="J169" s="209"/>
      <c r="K169" s="209"/>
      <c r="L169" s="209"/>
      <c r="M169" s="209"/>
    </row>
    <row r="170" spans="1:13" ht="16.5" thickBot="1">
      <c r="A170" s="469" t="s">
        <v>895</v>
      </c>
      <c r="B170" s="469" t="s">
        <v>167</v>
      </c>
      <c r="C170" s="469" t="s">
        <v>896</v>
      </c>
      <c r="D170" s="469"/>
      <c r="E170" s="450">
        <v>6513</v>
      </c>
      <c r="F170" s="450">
        <v>6513</v>
      </c>
      <c r="G170" s="527">
        <v>144</v>
      </c>
      <c r="H170" s="413" t="s">
        <v>1284</v>
      </c>
      <c r="I170" s="209"/>
      <c r="J170" s="209"/>
      <c r="K170" s="209"/>
      <c r="L170" s="209"/>
      <c r="M170" s="209"/>
    </row>
    <row r="171" spans="1:13" ht="16.5" thickBot="1">
      <c r="A171" s="469" t="s">
        <v>897</v>
      </c>
      <c r="B171" s="469" t="s">
        <v>168</v>
      </c>
      <c r="C171" s="469" t="s">
        <v>898</v>
      </c>
      <c r="D171" s="469" t="s">
        <v>519</v>
      </c>
      <c r="E171" s="450">
        <v>2126</v>
      </c>
      <c r="F171" s="450">
        <v>2143</v>
      </c>
      <c r="G171" s="451">
        <f t="shared" si="2"/>
        <v>17</v>
      </c>
      <c r="H171" s="469"/>
    </row>
    <row r="172" spans="1:13" ht="16.5" thickBot="1">
      <c r="A172" s="469" t="s">
        <v>899</v>
      </c>
      <c r="B172" s="469" t="s">
        <v>273</v>
      </c>
      <c r="C172" s="450" t="s">
        <v>902</v>
      </c>
      <c r="D172" s="469" t="s">
        <v>519</v>
      </c>
      <c r="E172" s="450">
        <v>7607</v>
      </c>
      <c r="F172" s="450">
        <v>7712</v>
      </c>
      <c r="G172" s="451">
        <f t="shared" si="2"/>
        <v>105</v>
      </c>
      <c r="H172" s="482"/>
    </row>
    <row r="173" spans="1:13" ht="16.5" thickBot="1">
      <c r="A173" s="469" t="s">
        <v>901</v>
      </c>
      <c r="B173" s="469" t="s">
        <v>169</v>
      </c>
      <c r="C173" s="450" t="s">
        <v>900</v>
      </c>
      <c r="D173" s="469"/>
      <c r="E173" s="450">
        <v>10110</v>
      </c>
      <c r="F173" s="450">
        <v>10274</v>
      </c>
      <c r="G173" s="451">
        <f t="shared" si="2"/>
        <v>164</v>
      </c>
      <c r="H173" s="469"/>
      <c r="I173" s="68"/>
      <c r="J173" s="68"/>
    </row>
    <row r="174" spans="1:13" ht="16.5" thickBot="1">
      <c r="A174" s="469" t="s">
        <v>903</v>
      </c>
      <c r="B174" s="469" t="s">
        <v>904</v>
      </c>
      <c r="C174" s="469" t="s">
        <v>905</v>
      </c>
      <c r="D174" s="469" t="s">
        <v>519</v>
      </c>
      <c r="E174" s="450">
        <v>15768</v>
      </c>
      <c r="F174" s="450">
        <v>16033</v>
      </c>
      <c r="G174" s="451">
        <f t="shared" si="2"/>
        <v>265</v>
      </c>
      <c r="H174" s="469"/>
      <c r="I174" s="68"/>
      <c r="J174" s="68"/>
    </row>
    <row r="175" spans="1:13" ht="16.5" thickBot="1">
      <c r="A175" s="469" t="s">
        <v>906</v>
      </c>
      <c r="B175" s="469" t="s">
        <v>402</v>
      </c>
      <c r="C175" s="469" t="s">
        <v>907</v>
      </c>
      <c r="D175" s="469" t="s">
        <v>519</v>
      </c>
      <c r="E175" s="450">
        <v>6676</v>
      </c>
      <c r="F175" s="450">
        <v>6822</v>
      </c>
      <c r="G175" s="451">
        <f t="shared" si="2"/>
        <v>146</v>
      </c>
      <c r="H175" s="469"/>
      <c r="I175" s="68"/>
      <c r="J175" s="68"/>
    </row>
    <row r="176" spans="1:13" ht="14.25" customHeight="1">
      <c r="A176" s="62"/>
      <c r="B176" s="91"/>
      <c r="C176" s="63"/>
      <c r="D176" s="64"/>
      <c r="E176" s="69">
        <f>SUM(E7:E175)</f>
        <v>2179783</v>
      </c>
      <c r="F176" s="66">
        <f>SUM(F7:F175)</f>
        <v>2209099</v>
      </c>
      <c r="G176" s="66">
        <f>SUM(G7:G175)</f>
        <v>29604</v>
      </c>
      <c r="H176" s="67"/>
      <c r="I176" s="68"/>
      <c r="J176" s="68"/>
    </row>
    <row r="177" spans="1:10" ht="14.25" customHeight="1">
      <c r="A177" s="62"/>
      <c r="B177" s="91"/>
      <c r="C177" s="63"/>
      <c r="D177" s="64"/>
      <c r="E177" s="65"/>
      <c r="F177" s="66"/>
      <c r="G177" s="66"/>
      <c r="H177" s="68"/>
    </row>
    <row r="178" spans="1:10" ht="14.25" customHeight="1">
      <c r="A178" s="62"/>
      <c r="B178" s="91"/>
      <c r="C178" s="63"/>
      <c r="D178" s="64"/>
      <c r="E178" s="63"/>
      <c r="F178" s="66"/>
      <c r="G178" s="66"/>
      <c r="H178" s="68"/>
    </row>
    <row r="179" spans="1:10" ht="14.25" customHeight="1">
      <c r="A179" s="62"/>
      <c r="B179" s="91"/>
      <c r="C179" s="63"/>
      <c r="D179" s="64"/>
      <c r="E179" s="63"/>
      <c r="F179" s="66"/>
      <c r="G179" s="66">
        <f>'Сводный отчетЭЭ'!U7+'Сводный отчетЭЭ'!U6</f>
        <v>29450</v>
      </c>
      <c r="H179" s="68"/>
    </row>
    <row r="180" spans="1:10" ht="14.25" customHeight="1">
      <c r="A180" s="62"/>
      <c r="B180" s="91"/>
      <c r="C180" s="63"/>
      <c r="D180" s="64"/>
      <c r="E180" s="63"/>
      <c r="F180" s="66"/>
      <c r="G180" s="66"/>
      <c r="H180" s="67"/>
      <c r="I180" s="68"/>
      <c r="J180" s="68"/>
    </row>
    <row r="181" spans="1:10" ht="14.25" customHeight="1">
      <c r="A181" s="62"/>
      <c r="B181" s="91"/>
      <c r="C181" s="63"/>
      <c r="D181" s="64"/>
      <c r="E181" s="65"/>
      <c r="F181" s="66"/>
      <c r="G181" s="66">
        <f>G179-G176</f>
        <v>-154</v>
      </c>
      <c r="H181" s="67"/>
      <c r="I181" s="68"/>
      <c r="J181" s="68"/>
    </row>
    <row r="182" spans="1:10" ht="14.25" customHeight="1">
      <c r="A182" s="62"/>
      <c r="B182" s="91"/>
      <c r="C182" s="63"/>
      <c r="D182" s="64"/>
      <c r="E182" s="65"/>
      <c r="F182" s="66"/>
      <c r="G182" s="66"/>
      <c r="H182" s="67"/>
      <c r="I182" s="68"/>
      <c r="J182" s="68"/>
    </row>
    <row r="183" spans="1:10" ht="14.25" customHeight="1">
      <c r="A183" s="62"/>
      <c r="B183" s="91"/>
      <c r="C183" s="63"/>
      <c r="D183" s="64"/>
      <c r="E183" s="65"/>
      <c r="F183" s="66"/>
      <c r="G183" s="66"/>
      <c r="H183" s="67"/>
      <c r="I183" s="68"/>
      <c r="J183" s="68"/>
    </row>
    <row r="184" spans="1:10" ht="14.25" customHeight="1">
      <c r="A184" s="62"/>
      <c r="B184" s="91"/>
      <c r="C184" s="63"/>
      <c r="D184" s="64"/>
      <c r="E184" s="65"/>
      <c r="F184" s="66"/>
      <c r="G184" s="66"/>
      <c r="H184" s="67"/>
      <c r="I184" s="68"/>
      <c r="J184" s="68"/>
    </row>
    <row r="185" spans="1:10" ht="14.25" customHeight="1">
      <c r="A185" s="62"/>
      <c r="B185" s="91"/>
      <c r="C185" s="63"/>
      <c r="D185" s="64"/>
      <c r="E185" s="63"/>
      <c r="F185" s="66"/>
      <c r="G185" s="66"/>
      <c r="H185" s="67"/>
      <c r="I185" s="68"/>
      <c r="J185" s="68"/>
    </row>
    <row r="186" spans="1:10" ht="14.25" customHeight="1">
      <c r="A186" s="62"/>
      <c r="B186" s="91"/>
      <c r="C186" s="63"/>
      <c r="D186" s="64"/>
      <c r="E186" s="65"/>
      <c r="F186" s="66"/>
      <c r="G186" s="66"/>
      <c r="H186" s="67"/>
      <c r="I186" s="68"/>
      <c r="J186" s="68"/>
    </row>
    <row r="187" spans="1:10" ht="14.25" customHeight="1">
      <c r="A187" s="62"/>
      <c r="B187" s="91"/>
      <c r="C187" s="63"/>
      <c r="D187" s="64"/>
      <c r="E187" s="65"/>
      <c r="F187" s="66"/>
      <c r="G187" s="66"/>
      <c r="H187" s="67"/>
      <c r="I187" s="68"/>
      <c r="J187" s="68"/>
    </row>
    <row r="188" spans="1:10" ht="14.25" customHeight="1">
      <c r="A188" s="62"/>
      <c r="B188" s="91"/>
      <c r="C188" s="63"/>
      <c r="D188" s="64"/>
      <c r="E188" s="63"/>
      <c r="F188" s="66"/>
      <c r="G188" s="66"/>
      <c r="H188" s="67"/>
      <c r="I188" s="68"/>
      <c r="J188" s="68"/>
    </row>
    <row r="189" spans="1:10" ht="14.25" customHeight="1">
      <c r="A189" s="62"/>
      <c r="B189" s="91"/>
      <c r="C189" s="63"/>
      <c r="D189" s="64"/>
      <c r="E189" s="65"/>
      <c r="F189" s="66"/>
      <c r="G189" s="66"/>
      <c r="H189" s="67"/>
      <c r="I189" s="68"/>
      <c r="J189" s="68"/>
    </row>
    <row r="190" spans="1:10" ht="14.25" customHeight="1">
      <c r="A190" s="62"/>
      <c r="B190" s="91"/>
      <c r="C190" s="63"/>
      <c r="D190" s="64"/>
      <c r="E190" s="63"/>
      <c r="F190" s="66"/>
      <c r="G190" s="66"/>
      <c r="H190" s="67"/>
      <c r="I190" s="68"/>
      <c r="J190" s="68"/>
    </row>
    <row r="191" spans="1:10" ht="14.25" customHeight="1">
      <c r="A191" s="62"/>
      <c r="B191" s="91"/>
      <c r="C191" s="63"/>
      <c r="D191" s="64"/>
      <c r="E191" s="63"/>
      <c r="F191" s="66"/>
      <c r="G191" s="66"/>
      <c r="H191" s="67"/>
      <c r="I191" s="68"/>
      <c r="J191" s="68"/>
    </row>
    <row r="192" spans="1:10" ht="14.25" customHeight="1">
      <c r="E192" s="63"/>
      <c r="F192" s="63"/>
      <c r="G192" s="63"/>
      <c r="H192" s="69"/>
      <c r="I192" s="68"/>
      <c r="J192" s="68"/>
    </row>
    <row r="193" spans="2:10" s="47" customFormat="1" ht="14.25" customHeight="1">
      <c r="B193" s="92"/>
      <c r="C193" s="45"/>
      <c r="D193" s="45"/>
      <c r="E193" s="63"/>
      <c r="F193" s="63"/>
      <c r="G193" s="63"/>
      <c r="H193" s="69"/>
      <c r="I193" s="68"/>
      <c r="J193" s="68"/>
    </row>
    <row r="194" spans="2:10" s="47" customFormat="1" ht="14.25" customHeight="1">
      <c r="B194" s="92"/>
      <c r="C194" s="45"/>
      <c r="D194" s="45"/>
      <c r="E194" s="63"/>
      <c r="F194" s="63"/>
      <c r="G194" s="63"/>
      <c r="H194" s="63"/>
      <c r="I194" s="68"/>
      <c r="J194" s="68"/>
    </row>
    <row r="195" spans="2:10" s="47" customFormat="1" ht="14.25" customHeight="1">
      <c r="B195" s="92"/>
      <c r="C195" s="45"/>
      <c r="D195" s="45"/>
      <c r="E195" s="63"/>
      <c r="F195" s="63"/>
      <c r="G195" s="63"/>
      <c r="H195" s="63"/>
      <c r="I195" s="68"/>
      <c r="J195" s="68"/>
    </row>
    <row r="196" spans="2:10" s="47" customFormat="1" ht="14.25" customHeight="1">
      <c r="B196" s="92"/>
      <c r="C196" s="45"/>
      <c r="D196" s="45"/>
      <c r="E196" s="63"/>
      <c r="F196" s="63"/>
      <c r="G196" s="63"/>
      <c r="H196" s="63"/>
      <c r="I196" s="68"/>
      <c r="J196" s="68"/>
    </row>
    <row r="197" spans="2:10" s="47" customFormat="1" ht="14.25" customHeight="1">
      <c r="B197" s="92"/>
      <c r="C197" s="45"/>
      <c r="D197" s="45"/>
      <c r="E197" s="63"/>
      <c r="F197" s="63"/>
      <c r="G197" s="63"/>
      <c r="H197" s="63"/>
      <c r="I197" s="68"/>
      <c r="J197" s="68"/>
    </row>
    <row r="198" spans="2:10" s="47" customFormat="1" ht="14.25" customHeight="1">
      <c r="B198" s="92"/>
      <c r="C198" s="45"/>
      <c r="D198" s="45"/>
      <c r="E198" s="63"/>
      <c r="F198" s="63"/>
      <c r="G198" s="63"/>
      <c r="H198" s="63"/>
      <c r="I198" s="68"/>
      <c r="J198" s="68"/>
    </row>
    <row r="199" spans="2:10" s="47" customFormat="1" ht="14.25" customHeight="1">
      <c r="B199" s="92"/>
      <c r="C199" s="45"/>
      <c r="D199" s="45"/>
      <c r="E199" s="63"/>
      <c r="F199" s="63"/>
      <c r="G199" s="63"/>
      <c r="H199" s="63"/>
      <c r="I199" s="68"/>
      <c r="J199" s="68"/>
    </row>
    <row r="200" spans="2:10" s="47" customFormat="1" ht="14.25" customHeight="1">
      <c r="B200" s="92"/>
      <c r="C200" s="45"/>
      <c r="D200" s="45"/>
      <c r="E200" s="63"/>
      <c r="F200" s="63"/>
      <c r="G200" s="63"/>
      <c r="H200" s="63"/>
      <c r="I200" s="68"/>
      <c r="J200" s="68"/>
    </row>
    <row r="201" spans="2:10" s="47" customFormat="1" ht="14.25" customHeight="1">
      <c r="B201" s="92"/>
      <c r="C201" s="45"/>
      <c r="D201" s="45"/>
      <c r="E201" s="63"/>
      <c r="F201" s="63"/>
      <c r="G201" s="63"/>
      <c r="H201" s="63"/>
      <c r="I201" s="68"/>
      <c r="J201" s="68"/>
    </row>
    <row r="202" spans="2:10" s="47" customFormat="1" ht="14.25" customHeight="1">
      <c r="B202" s="92"/>
      <c r="C202" s="45"/>
      <c r="D202" s="45"/>
      <c r="E202" s="63"/>
      <c r="F202" s="63"/>
      <c r="G202" s="63"/>
      <c r="H202" s="63"/>
      <c r="I202" s="68"/>
      <c r="J202" s="68"/>
    </row>
    <row r="203" spans="2:10" s="47" customFormat="1" ht="14.25" customHeight="1">
      <c r="B203" s="92"/>
      <c r="C203" s="45"/>
      <c r="D203" s="45"/>
      <c r="E203" s="63"/>
      <c r="F203" s="63"/>
      <c r="G203" s="63"/>
      <c r="H203" s="63"/>
      <c r="I203" s="68"/>
      <c r="J203" s="68"/>
    </row>
    <row r="204" spans="2:10" s="47" customFormat="1" ht="14.25" customHeight="1">
      <c r="B204" s="92"/>
      <c r="C204" s="45"/>
      <c r="D204" s="45"/>
      <c r="E204" s="63"/>
      <c r="F204" s="63"/>
      <c r="G204" s="63"/>
      <c r="H204" s="63"/>
      <c r="I204" s="68"/>
      <c r="J204" s="68"/>
    </row>
    <row r="205" spans="2:10" s="47" customFormat="1" ht="14.25" customHeight="1">
      <c r="B205" s="93"/>
      <c r="C205" s="58"/>
      <c r="D205" s="58"/>
      <c r="E205" s="58"/>
      <c r="F205" s="63"/>
      <c r="G205" s="63"/>
      <c r="H205" s="63"/>
      <c r="I205" s="68"/>
      <c r="J205" s="68"/>
    </row>
    <row r="206" spans="2:10" s="47" customFormat="1" ht="14.25" customHeight="1">
      <c r="B206" s="93"/>
      <c r="C206" s="58"/>
      <c r="D206" s="58"/>
      <c r="E206" s="58"/>
      <c r="F206" s="63"/>
      <c r="G206" s="63"/>
      <c r="H206" s="63"/>
      <c r="I206" s="68"/>
      <c r="J206" s="68"/>
    </row>
    <row r="207" spans="2:10" s="47" customFormat="1" ht="14.25" customHeight="1">
      <c r="B207" s="93"/>
      <c r="C207" s="58"/>
      <c r="D207" s="58"/>
      <c r="E207" s="58"/>
      <c r="F207" s="63"/>
      <c r="G207" s="63"/>
      <c r="H207" s="63"/>
      <c r="I207" s="68"/>
      <c r="J207" s="68"/>
    </row>
    <row r="208" spans="2:10" s="47" customFormat="1" ht="14.25" customHeight="1">
      <c r="B208" s="93"/>
      <c r="C208" s="58"/>
      <c r="D208" s="58"/>
      <c r="E208" s="58"/>
      <c r="F208" s="63"/>
      <c r="G208" s="63"/>
      <c r="H208" s="63"/>
      <c r="I208" s="68"/>
      <c r="J208" s="68"/>
    </row>
    <row r="209" spans="2:10" s="47" customFormat="1" ht="14.25" customHeight="1">
      <c r="B209" s="93"/>
      <c r="C209" s="58"/>
      <c r="D209" s="58"/>
      <c r="E209" s="58"/>
      <c r="F209" s="63"/>
      <c r="G209" s="63"/>
      <c r="H209" s="63"/>
      <c r="I209" s="68"/>
      <c r="J209" s="68"/>
    </row>
    <row r="210" spans="2:10" s="47" customFormat="1" ht="14.25" customHeight="1">
      <c r="B210" s="93"/>
      <c r="C210" s="58"/>
      <c r="D210" s="58"/>
      <c r="E210" s="58"/>
      <c r="F210" s="63"/>
      <c r="G210" s="63"/>
      <c r="H210" s="63"/>
      <c r="I210" s="68"/>
      <c r="J210" s="68"/>
    </row>
    <row r="211" spans="2:10" s="47" customFormat="1" ht="14.25" customHeight="1">
      <c r="B211" s="93"/>
      <c r="C211" s="58"/>
      <c r="D211" s="58"/>
      <c r="E211" s="58"/>
      <c r="F211" s="63"/>
      <c r="G211" s="63"/>
      <c r="H211" s="63"/>
      <c r="I211" s="68"/>
      <c r="J211" s="68"/>
    </row>
    <row r="212" spans="2:10" s="47" customFormat="1" ht="14.25" customHeight="1">
      <c r="B212" s="93"/>
      <c r="C212" s="58"/>
      <c r="D212" s="58"/>
      <c r="E212" s="58"/>
      <c r="F212" s="63"/>
      <c r="G212" s="63"/>
      <c r="H212" s="63"/>
      <c r="I212" s="68"/>
      <c r="J212" s="68"/>
    </row>
    <row r="213" spans="2:10" s="47" customFormat="1" ht="14.25" customHeight="1">
      <c r="B213" s="93"/>
      <c r="C213" s="58"/>
      <c r="D213" s="58"/>
      <c r="E213" s="58"/>
      <c r="F213" s="63"/>
      <c r="G213" s="63"/>
      <c r="H213" s="63"/>
      <c r="I213" s="68"/>
      <c r="J213" s="68"/>
    </row>
    <row r="214" spans="2:10" s="47" customFormat="1" ht="14.25" customHeight="1">
      <c r="B214" s="93"/>
      <c r="C214" s="58"/>
      <c r="D214" s="58"/>
      <c r="E214" s="58"/>
      <c r="F214" s="63"/>
      <c r="G214" s="63"/>
      <c r="H214" s="63"/>
      <c r="I214" s="68"/>
      <c r="J214" s="68"/>
    </row>
    <row r="215" spans="2:10" s="47" customFormat="1" ht="14.25" customHeight="1">
      <c r="B215" s="93"/>
      <c r="C215" s="58"/>
      <c r="D215" s="58"/>
      <c r="E215" s="58"/>
      <c r="F215" s="63"/>
      <c r="G215" s="63"/>
      <c r="H215" s="63"/>
      <c r="I215" s="68"/>
      <c r="J215" s="68"/>
    </row>
    <row r="216" spans="2:10" s="47" customFormat="1" ht="14.25" customHeight="1">
      <c r="B216" s="92"/>
      <c r="C216" s="45"/>
      <c r="D216" s="45"/>
      <c r="E216" s="63"/>
      <c r="F216" s="63"/>
      <c r="G216" s="63"/>
      <c r="H216" s="63"/>
      <c r="I216" s="68"/>
      <c r="J216" s="68"/>
    </row>
    <row r="217" spans="2:10" s="47" customFormat="1" ht="14.25" customHeight="1">
      <c r="B217" s="92"/>
      <c r="C217" s="45"/>
      <c r="D217" s="45"/>
      <c r="E217" s="63"/>
      <c r="F217" s="63"/>
      <c r="G217" s="63"/>
      <c r="H217" s="63"/>
      <c r="I217" s="68"/>
      <c r="J217" s="68"/>
    </row>
    <row r="218" spans="2:10" s="47" customFormat="1" ht="14.25" customHeight="1">
      <c r="B218" s="92"/>
      <c r="C218" s="45"/>
      <c r="D218" s="45"/>
      <c r="E218" s="63"/>
      <c r="F218" s="63"/>
      <c r="G218" s="63"/>
      <c r="H218" s="63"/>
      <c r="I218" s="68"/>
      <c r="J218" s="68"/>
    </row>
    <row r="219" spans="2:10" s="47" customFormat="1" ht="14.25" customHeight="1">
      <c r="B219" s="92"/>
      <c r="C219" s="45"/>
      <c r="D219" s="45"/>
      <c r="E219" s="63"/>
      <c r="F219" s="63"/>
      <c r="G219" s="63"/>
      <c r="H219" s="63"/>
      <c r="I219" s="68"/>
      <c r="J219" s="68"/>
    </row>
    <row r="220" spans="2:10" s="47" customFormat="1" ht="14.25" customHeight="1">
      <c r="B220" s="92"/>
      <c r="C220" s="45"/>
      <c r="D220" s="45"/>
      <c r="E220" s="63"/>
      <c r="F220" s="63"/>
      <c r="G220" s="63"/>
      <c r="H220" s="63"/>
      <c r="I220" s="68"/>
      <c r="J220" s="68"/>
    </row>
    <row r="221" spans="2:10" s="47" customFormat="1" ht="14.25" customHeight="1">
      <c r="B221" s="92"/>
      <c r="C221" s="45"/>
      <c r="D221" s="45"/>
      <c r="E221" s="63"/>
      <c r="F221" s="63"/>
      <c r="G221" s="63"/>
      <c r="H221" s="63"/>
      <c r="I221" s="68"/>
      <c r="J221" s="68"/>
    </row>
    <row r="222" spans="2:10" s="47" customFormat="1" ht="14.25" customHeight="1">
      <c r="B222" s="92"/>
      <c r="C222" s="45"/>
      <c r="D222" s="45"/>
      <c r="E222" s="63"/>
      <c r="F222" s="63"/>
      <c r="G222" s="63"/>
      <c r="H222" s="63"/>
      <c r="I222" s="68"/>
      <c r="J222" s="68"/>
    </row>
    <row r="223" spans="2:10" s="47" customFormat="1" ht="14.25" customHeight="1">
      <c r="B223" s="92"/>
      <c r="C223" s="45"/>
      <c r="D223" s="45"/>
      <c r="E223" s="63"/>
      <c r="F223" s="63"/>
      <c r="G223" s="63"/>
      <c r="H223" s="63"/>
      <c r="I223" s="68"/>
      <c r="J223" s="68"/>
    </row>
    <row r="224" spans="2:10" s="47" customFormat="1" ht="14.25" customHeight="1">
      <c r="B224" s="92"/>
      <c r="C224" s="45"/>
      <c r="D224" s="45"/>
      <c r="E224" s="63"/>
      <c r="F224" s="63"/>
      <c r="G224" s="63"/>
      <c r="H224" s="63"/>
      <c r="I224" s="68"/>
      <c r="J224" s="68"/>
    </row>
    <row r="225" spans="5:10" s="47" customFormat="1" ht="14.25" customHeight="1">
      <c r="E225" s="63"/>
      <c r="F225" s="63"/>
      <c r="G225" s="63"/>
      <c r="H225" s="63"/>
      <c r="I225" s="68"/>
      <c r="J225" s="68"/>
    </row>
    <row r="226" spans="5:10" s="47" customFormat="1" ht="14.25" customHeight="1">
      <c r="E226" s="63"/>
      <c r="F226" s="63"/>
      <c r="G226" s="63"/>
      <c r="H226" s="63"/>
      <c r="I226" s="68"/>
      <c r="J226" s="68"/>
    </row>
    <row r="227" spans="5:10" s="47" customFormat="1" ht="14.25" customHeight="1">
      <c r="E227" s="63"/>
      <c r="F227" s="63"/>
      <c r="G227" s="63"/>
      <c r="H227" s="63"/>
      <c r="I227" s="68"/>
      <c r="J227" s="68"/>
    </row>
    <row r="228" spans="5:10" s="47" customFormat="1" ht="14.25" customHeight="1">
      <c r="E228" s="63"/>
      <c r="F228" s="63"/>
      <c r="G228" s="63"/>
      <c r="H228" s="63"/>
      <c r="I228" s="68"/>
      <c r="J228" s="68"/>
    </row>
    <row r="229" spans="5:10" s="47" customFormat="1" ht="14.25" customHeight="1">
      <c r="E229" s="63"/>
      <c r="F229" s="63"/>
      <c r="G229" s="63"/>
      <c r="H229" s="63"/>
      <c r="I229" s="68"/>
      <c r="J229" s="68"/>
    </row>
    <row r="230" spans="5:10" s="47" customFormat="1" ht="14.25" customHeight="1">
      <c r="E230" s="63"/>
      <c r="F230" s="63"/>
      <c r="G230" s="63"/>
      <c r="H230" s="63"/>
      <c r="I230" s="68"/>
      <c r="J230" s="68"/>
    </row>
    <row r="231" spans="5:10" s="47" customFormat="1" ht="14.25" customHeight="1">
      <c r="E231" s="63"/>
      <c r="F231" s="63"/>
      <c r="G231" s="63"/>
      <c r="H231" s="63"/>
      <c r="I231" s="68"/>
      <c r="J231" s="68"/>
    </row>
    <row r="232" spans="5:10" s="47" customFormat="1" ht="14.25" customHeight="1">
      <c r="E232" s="63"/>
      <c r="F232" s="63"/>
      <c r="G232" s="63"/>
      <c r="H232" s="63"/>
      <c r="I232" s="68"/>
      <c r="J232" s="68"/>
    </row>
    <row r="233" spans="5:10" s="47" customFormat="1" ht="14.25" customHeight="1">
      <c r="E233" s="63"/>
      <c r="F233" s="63"/>
      <c r="G233" s="63"/>
      <c r="H233" s="63"/>
      <c r="I233" s="68"/>
      <c r="J233" s="68"/>
    </row>
    <row r="234" spans="5:10" s="47" customFormat="1" ht="14.25" customHeight="1">
      <c r="E234" s="63"/>
      <c r="F234" s="63"/>
      <c r="G234" s="63"/>
      <c r="H234" s="63"/>
      <c r="I234" s="68"/>
      <c r="J234" s="68"/>
    </row>
    <row r="235" spans="5:10" s="47" customFormat="1" ht="14.25" customHeight="1">
      <c r="E235" s="63"/>
      <c r="F235" s="63"/>
      <c r="G235" s="63"/>
      <c r="H235" s="63"/>
      <c r="I235" s="68"/>
      <c r="J235" s="68"/>
    </row>
    <row r="236" spans="5:10" s="47" customFormat="1" ht="14.25" customHeight="1">
      <c r="E236" s="63"/>
      <c r="F236" s="63"/>
      <c r="G236" s="63"/>
      <c r="H236" s="63"/>
      <c r="I236" s="68"/>
      <c r="J236" s="68"/>
    </row>
    <row r="237" spans="5:10" s="47" customFormat="1" ht="14.25" customHeight="1">
      <c r="E237" s="63"/>
      <c r="F237" s="63"/>
      <c r="G237" s="63"/>
      <c r="H237" s="63"/>
      <c r="I237" s="68"/>
      <c r="J237" s="68"/>
    </row>
    <row r="238" spans="5:10" s="47" customFormat="1" ht="14.25" customHeight="1">
      <c r="E238" s="63"/>
      <c r="F238" s="63"/>
      <c r="G238" s="63"/>
      <c r="H238" s="63"/>
      <c r="I238" s="68"/>
      <c r="J238" s="68"/>
    </row>
    <row r="239" spans="5:10" s="47" customFormat="1" ht="14.25" customHeight="1">
      <c r="E239" s="63"/>
      <c r="F239" s="63"/>
      <c r="G239" s="63"/>
      <c r="H239" s="63"/>
      <c r="I239" s="68"/>
      <c r="J239" s="68"/>
    </row>
    <row r="240" spans="5:10" s="47" customFormat="1" ht="14.25" customHeight="1">
      <c r="E240" s="63"/>
      <c r="F240" s="63"/>
      <c r="G240" s="63"/>
      <c r="H240" s="63"/>
      <c r="I240" s="68"/>
      <c r="J240" s="68"/>
    </row>
    <row r="241" spans="5:10" s="47" customFormat="1" ht="14.25" customHeight="1">
      <c r="E241" s="63"/>
      <c r="F241" s="63"/>
      <c r="G241" s="63"/>
      <c r="H241" s="63"/>
      <c r="I241" s="68"/>
      <c r="J241" s="68"/>
    </row>
    <row r="242" spans="5:10" s="47" customFormat="1" ht="14.25" customHeight="1">
      <c r="E242" s="63"/>
      <c r="F242" s="63"/>
      <c r="G242" s="63"/>
      <c r="H242" s="63"/>
      <c r="I242" s="68"/>
      <c r="J242" s="68"/>
    </row>
    <row r="243" spans="5:10" s="47" customFormat="1" ht="14.25" customHeight="1">
      <c r="E243" s="63"/>
      <c r="F243" s="63"/>
      <c r="G243" s="63"/>
      <c r="H243" s="63"/>
      <c r="I243" s="68"/>
      <c r="J243" s="68"/>
    </row>
    <row r="244" spans="5:10" s="47" customFormat="1" ht="14.25" customHeight="1">
      <c r="E244" s="63"/>
      <c r="F244" s="63"/>
      <c r="G244" s="63"/>
      <c r="H244" s="63"/>
      <c r="I244" s="68"/>
      <c r="J244" s="68"/>
    </row>
    <row r="245" spans="5:10" s="47" customFormat="1" ht="14.25" customHeight="1">
      <c r="E245" s="63"/>
      <c r="F245" s="63"/>
      <c r="G245" s="63"/>
      <c r="H245" s="63"/>
      <c r="I245" s="68"/>
      <c r="J245" s="68"/>
    </row>
    <row r="246" spans="5:10" s="47" customFormat="1" ht="14.25" customHeight="1">
      <c r="E246" s="63"/>
      <c r="F246" s="63"/>
      <c r="G246" s="63"/>
      <c r="H246" s="63"/>
      <c r="I246" s="68"/>
      <c r="J246" s="68"/>
    </row>
    <row r="247" spans="5:10" s="47" customFormat="1" ht="14.25" customHeight="1">
      <c r="E247" s="63"/>
      <c r="F247" s="63"/>
      <c r="G247" s="63"/>
      <c r="H247" s="63"/>
      <c r="I247" s="68"/>
      <c r="J247" s="68"/>
    </row>
    <row r="248" spans="5:10" s="47" customFormat="1" ht="14.25" customHeight="1">
      <c r="E248" s="63"/>
      <c r="F248" s="63"/>
      <c r="G248" s="63"/>
      <c r="H248" s="63"/>
      <c r="I248" s="68"/>
      <c r="J248" s="68"/>
    </row>
    <row r="249" spans="5:10" s="47" customFormat="1" ht="14.25" customHeight="1">
      <c r="E249" s="63"/>
      <c r="F249" s="63"/>
      <c r="G249" s="63"/>
      <c r="H249" s="63"/>
      <c r="I249" s="68"/>
      <c r="J249" s="68"/>
    </row>
    <row r="250" spans="5:10" s="47" customFormat="1" ht="14.25" customHeight="1">
      <c r="E250" s="63"/>
      <c r="F250" s="63"/>
      <c r="G250" s="63"/>
      <c r="H250" s="63"/>
      <c r="I250" s="68"/>
      <c r="J250" s="68"/>
    </row>
    <row r="251" spans="5:10" s="47" customFormat="1" ht="14.25" customHeight="1">
      <c r="E251" s="63"/>
      <c r="F251" s="63"/>
      <c r="G251" s="63"/>
      <c r="H251" s="63"/>
      <c r="I251" s="68"/>
      <c r="J251" s="68"/>
    </row>
    <row r="252" spans="5:10" s="47" customFormat="1" ht="14.25" customHeight="1">
      <c r="E252" s="63"/>
      <c r="F252" s="63"/>
      <c r="G252" s="63"/>
      <c r="H252" s="63"/>
      <c r="I252" s="68"/>
      <c r="J252" s="68"/>
    </row>
    <row r="253" spans="5:10" s="47" customFormat="1" ht="14.25" customHeight="1">
      <c r="E253" s="63"/>
      <c r="F253" s="63"/>
      <c r="G253" s="63"/>
      <c r="H253" s="63"/>
      <c r="I253" s="68"/>
      <c r="J253" s="68"/>
    </row>
    <row r="254" spans="5:10" s="47" customFormat="1" ht="14.25" customHeight="1">
      <c r="E254" s="63"/>
      <c r="F254" s="63"/>
      <c r="G254" s="63"/>
      <c r="H254" s="63"/>
      <c r="I254" s="68"/>
      <c r="J254" s="68"/>
    </row>
    <row r="255" spans="5:10" s="47" customFormat="1" ht="14.25" customHeight="1">
      <c r="E255" s="63"/>
      <c r="F255" s="63"/>
      <c r="G255" s="63"/>
      <c r="H255" s="63"/>
      <c r="I255" s="68"/>
      <c r="J255" s="68"/>
    </row>
    <row r="337" spans="2:2" s="47" customFormat="1" ht="14.25" customHeight="1">
      <c r="B337" s="94"/>
    </row>
  </sheetData>
  <autoFilter ref="G1:G337"/>
  <mergeCells count="15">
    <mergeCell ref="F5:F6"/>
    <mergeCell ref="G5:G6"/>
    <mergeCell ref="H5:H6"/>
    <mergeCell ref="A5:A6"/>
    <mergeCell ref="B5:B6"/>
    <mergeCell ref="C5:C6"/>
    <mergeCell ref="D5:D6"/>
    <mergeCell ref="E5:E6"/>
    <mergeCell ref="A1:H2"/>
    <mergeCell ref="A3:B3"/>
    <mergeCell ref="C3:D3"/>
    <mergeCell ref="E3:F4"/>
    <mergeCell ref="G3:H4"/>
    <mergeCell ref="A4:B4"/>
    <mergeCell ref="C4:D4"/>
  </mergeCells>
  <pageMargins left="0.23622047244094491" right="0.23622047244094491" top="0.74803149606299213" bottom="0.74803149606299213" header="0.31496062992125984" footer="0.31496062992125984"/>
  <pageSetup paperSize="9" scale="1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40"/>
  <sheetViews>
    <sheetView zoomScale="80" zoomScaleNormal="80" zoomScaleSheetLayoutView="100" workbookViewId="0">
      <pane ySplit="3" topLeftCell="A4" activePane="bottomLeft" state="frozen"/>
      <selection pane="bottomLeft" activeCell="I23" sqref="I23"/>
    </sheetView>
  </sheetViews>
  <sheetFormatPr defaultColWidth="8.85546875" defaultRowHeight="14.25" customHeight="1"/>
  <cols>
    <col min="1" max="1" width="13.28515625" style="45" customWidth="1"/>
    <col min="2" max="2" width="39" style="92" customWidth="1"/>
    <col min="3" max="3" width="13.42578125" style="45" customWidth="1"/>
    <col min="4" max="4" width="12.7109375" style="45" customWidth="1"/>
    <col min="5" max="5" width="15.7109375" style="45" customWidth="1"/>
    <col min="6" max="6" width="12.140625" style="45" customWidth="1"/>
    <col min="7" max="8" width="13.7109375" style="45" customWidth="1"/>
    <col min="9" max="9" width="13.5703125" style="45" customWidth="1"/>
    <col min="10" max="10" width="12.7109375" style="47" customWidth="1"/>
    <col min="11" max="16384" width="8.85546875" style="47"/>
  </cols>
  <sheetData>
    <row r="1" spans="1:23" ht="14.25" customHeight="1">
      <c r="A1" s="648" t="s">
        <v>34</v>
      </c>
      <c r="B1" s="648"/>
      <c r="C1" s="648"/>
      <c r="D1" s="648"/>
      <c r="E1" s="394" t="s">
        <v>459</v>
      </c>
      <c r="F1" s="60" t="s">
        <v>1407</v>
      </c>
      <c r="I1" s="46"/>
    </row>
    <row r="2" spans="1:23" ht="14.25" customHeight="1">
      <c r="B2" s="89"/>
      <c r="C2" s="48"/>
      <c r="D2" s="48"/>
      <c r="E2" s="48"/>
      <c r="F2" s="49"/>
      <c r="G2" s="49"/>
      <c r="H2" s="49"/>
      <c r="I2" s="49"/>
    </row>
    <row r="3" spans="1:23" ht="32.25" customHeight="1">
      <c r="A3" s="50" t="s">
        <v>49</v>
      </c>
      <c r="B3" s="90" t="s">
        <v>56</v>
      </c>
      <c r="C3" s="51" t="s">
        <v>7</v>
      </c>
      <c r="D3" s="51" t="s">
        <v>35</v>
      </c>
      <c r="E3" s="51" t="s">
        <v>11</v>
      </c>
      <c r="F3" s="52" t="s">
        <v>8</v>
      </c>
      <c r="G3" s="52" t="s">
        <v>9</v>
      </c>
      <c r="H3" s="52" t="s">
        <v>222</v>
      </c>
      <c r="I3" s="53" t="s">
        <v>10</v>
      </c>
    </row>
    <row r="4" spans="1:23" ht="14.25" customHeight="1">
      <c r="A4" s="497" t="s">
        <v>170</v>
      </c>
      <c r="B4" s="156" t="s">
        <v>264</v>
      </c>
      <c r="C4" s="524" t="s">
        <v>263</v>
      </c>
      <c r="D4" s="54"/>
      <c r="E4" s="216">
        <v>44154</v>
      </c>
      <c r="F4" s="278">
        <v>83783</v>
      </c>
      <c r="G4" s="278">
        <v>85159</v>
      </c>
      <c r="H4" s="275">
        <v>1</v>
      </c>
      <c r="I4" s="197">
        <f>(G4-F4)*H4</f>
        <v>1376</v>
      </c>
      <c r="J4" s="68"/>
    </row>
    <row r="5" spans="1:23" s="230" customFormat="1" ht="14.25" customHeight="1">
      <c r="A5" s="231" t="s">
        <v>171</v>
      </c>
      <c r="B5" s="246" t="s">
        <v>229</v>
      </c>
      <c r="C5" s="207">
        <v>18494339</v>
      </c>
      <c r="D5" s="243"/>
      <c r="E5" s="216">
        <v>44154</v>
      </c>
      <c r="F5" s="642">
        <v>34208</v>
      </c>
      <c r="G5" s="642">
        <v>34601</v>
      </c>
      <c r="H5" s="646">
        <v>1</v>
      </c>
      <c r="I5" s="644">
        <f>(G5-F5)*H5</f>
        <v>393</v>
      </c>
      <c r="J5" s="233"/>
    </row>
    <row r="6" spans="1:23" s="230" customFormat="1" ht="14.25" customHeight="1">
      <c r="A6" s="231" t="s">
        <v>172</v>
      </c>
      <c r="B6" s="246" t="s">
        <v>229</v>
      </c>
      <c r="C6" s="207"/>
      <c r="D6" s="243"/>
      <c r="E6" s="216">
        <v>44154</v>
      </c>
      <c r="F6" s="643"/>
      <c r="G6" s="643"/>
      <c r="H6" s="647"/>
      <c r="I6" s="645"/>
      <c r="J6" s="233"/>
    </row>
    <row r="7" spans="1:23" ht="14.25" customHeight="1">
      <c r="A7" s="72" t="s">
        <v>173</v>
      </c>
      <c r="B7" s="236" t="s">
        <v>229</v>
      </c>
      <c r="C7" s="207">
        <v>18489144</v>
      </c>
      <c r="D7" s="54">
        <v>2015</v>
      </c>
      <c r="E7" s="61">
        <v>44154</v>
      </c>
      <c r="F7" s="278">
        <v>8440</v>
      </c>
      <c r="G7" s="278">
        <v>8646</v>
      </c>
      <c r="H7" s="275">
        <v>1</v>
      </c>
      <c r="I7" s="197">
        <f>(G7-F7)*H7</f>
        <v>206</v>
      </c>
      <c r="J7" s="68"/>
    </row>
    <row r="8" spans="1:23" ht="14.25" customHeight="1">
      <c r="A8" s="72" t="s">
        <v>174</v>
      </c>
      <c r="B8" s="156" t="s">
        <v>199</v>
      </c>
      <c r="C8" s="524">
        <v>29954123</v>
      </c>
      <c r="D8" s="54">
        <v>2016</v>
      </c>
      <c r="E8" s="57"/>
      <c r="F8" s="474">
        <v>16126</v>
      </c>
      <c r="G8" s="474">
        <v>16126</v>
      </c>
      <c r="H8" s="275">
        <v>1</v>
      </c>
      <c r="I8" s="197">
        <f t="shared" ref="I8:I18" si="0">(G8-F8)*H8</f>
        <v>0</v>
      </c>
      <c r="J8" s="68"/>
    </row>
    <row r="9" spans="1:23" s="247" customFormat="1" ht="14.25" customHeight="1">
      <c r="A9" s="217" t="s">
        <v>175</v>
      </c>
      <c r="B9" s="245" t="s">
        <v>200</v>
      </c>
      <c r="C9" s="524">
        <v>36262046</v>
      </c>
      <c r="D9" s="243"/>
      <c r="E9" s="244"/>
      <c r="F9" s="278">
        <v>5635</v>
      </c>
      <c r="G9" s="278">
        <v>5784</v>
      </c>
      <c r="H9" s="275">
        <v>1</v>
      </c>
      <c r="I9" s="197">
        <f t="shared" si="0"/>
        <v>149</v>
      </c>
      <c r="J9" s="44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</row>
    <row r="10" spans="1:23" s="247" customFormat="1" ht="14.25" customHeight="1">
      <c r="A10" s="217" t="s">
        <v>175</v>
      </c>
      <c r="B10" s="245" t="s">
        <v>200</v>
      </c>
      <c r="C10" s="524" t="s">
        <v>213</v>
      </c>
      <c r="D10" s="207">
        <v>2014</v>
      </c>
      <c r="E10" s="277"/>
      <c r="F10" s="474">
        <v>8378</v>
      </c>
      <c r="G10" s="474">
        <v>8378</v>
      </c>
      <c r="H10" s="278">
        <v>1</v>
      </c>
      <c r="I10" s="197">
        <f t="shared" si="0"/>
        <v>0</v>
      </c>
      <c r="J10" s="27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</row>
    <row r="11" spans="1:23" ht="14.25" customHeight="1">
      <c r="A11" s="217" t="s">
        <v>176</v>
      </c>
      <c r="B11" s="245" t="s">
        <v>201</v>
      </c>
      <c r="C11" s="524" t="s">
        <v>297</v>
      </c>
      <c r="D11" s="207"/>
      <c r="E11" s="277"/>
      <c r="F11" s="278">
        <v>18416</v>
      </c>
      <c r="G11" s="278">
        <v>18707</v>
      </c>
      <c r="H11" s="278">
        <v>1</v>
      </c>
      <c r="I11" s="197">
        <f t="shared" si="0"/>
        <v>291</v>
      </c>
      <c r="J11" s="233"/>
    </row>
    <row r="12" spans="1:23" s="230" customFormat="1" ht="14.25" customHeight="1">
      <c r="A12" s="72" t="s">
        <v>177</v>
      </c>
      <c r="B12" s="245" t="s">
        <v>412</v>
      </c>
      <c r="C12" s="524" t="s">
        <v>308</v>
      </c>
      <c r="D12" s="54">
        <v>2015</v>
      </c>
      <c r="E12" s="276"/>
      <c r="F12" s="278">
        <v>3049</v>
      </c>
      <c r="G12" s="278">
        <v>3084</v>
      </c>
      <c r="H12" s="275">
        <v>1</v>
      </c>
      <c r="I12" s="197">
        <f t="shared" si="0"/>
        <v>35</v>
      </c>
      <c r="J12" s="233"/>
    </row>
    <row r="13" spans="1:23" ht="14.25" customHeight="1">
      <c r="A13" s="231" t="s">
        <v>178</v>
      </c>
      <c r="B13" s="246" t="s">
        <v>203</v>
      </c>
      <c r="C13" s="524" t="s">
        <v>225</v>
      </c>
      <c r="D13" s="243">
        <v>2015</v>
      </c>
      <c r="E13" s="216"/>
      <c r="F13" s="474">
        <v>4781</v>
      </c>
      <c r="G13" s="474">
        <v>4781</v>
      </c>
      <c r="H13" s="275">
        <v>1</v>
      </c>
      <c r="I13" s="197">
        <f t="shared" si="0"/>
        <v>0</v>
      </c>
      <c r="J13" s="233"/>
    </row>
    <row r="14" spans="1:23" ht="14.25" customHeight="1">
      <c r="A14" s="72" t="s">
        <v>179</v>
      </c>
      <c r="B14" s="245" t="s">
        <v>412</v>
      </c>
      <c r="C14" s="524" t="s">
        <v>211</v>
      </c>
      <c r="D14" s="54">
        <v>2015</v>
      </c>
      <c r="E14" s="275"/>
      <c r="F14" s="278">
        <v>12459</v>
      </c>
      <c r="G14" s="278">
        <v>12641</v>
      </c>
      <c r="H14" s="275">
        <v>1</v>
      </c>
      <c r="I14" s="197">
        <f t="shared" si="0"/>
        <v>182</v>
      </c>
      <c r="J14" s="233"/>
    </row>
    <row r="15" spans="1:23" ht="14.25" customHeight="1">
      <c r="A15" s="217" t="s">
        <v>180</v>
      </c>
      <c r="B15" s="245" t="s">
        <v>412</v>
      </c>
      <c r="C15" s="524" t="s">
        <v>296</v>
      </c>
      <c r="D15" s="243">
        <v>2018</v>
      </c>
      <c r="E15" s="276"/>
      <c r="F15" s="278">
        <v>45560</v>
      </c>
      <c r="G15" s="278">
        <v>45674</v>
      </c>
      <c r="H15" s="275">
        <v>1</v>
      </c>
      <c r="I15" s="197">
        <f t="shared" si="0"/>
        <v>114</v>
      </c>
      <c r="J15" s="233"/>
    </row>
    <row r="16" spans="1:23" s="230" customFormat="1" ht="14.25" customHeight="1">
      <c r="A16" s="72" t="s">
        <v>181</v>
      </c>
      <c r="B16" s="245" t="s">
        <v>412</v>
      </c>
      <c r="C16" s="525">
        <v>24868430</v>
      </c>
      <c r="D16" s="54">
        <v>2015</v>
      </c>
      <c r="E16" s="275"/>
      <c r="F16" s="278">
        <v>2574</v>
      </c>
      <c r="G16" s="278">
        <v>2582</v>
      </c>
      <c r="H16" s="275">
        <v>1</v>
      </c>
      <c r="I16" s="197">
        <f t="shared" si="0"/>
        <v>8</v>
      </c>
      <c r="J16" s="233"/>
    </row>
    <row r="17" spans="1:10" ht="14.25" customHeight="1">
      <c r="A17" s="217" t="s">
        <v>309</v>
      </c>
      <c r="B17" s="245" t="s">
        <v>412</v>
      </c>
      <c r="C17" s="525" t="s">
        <v>220</v>
      </c>
      <c r="D17" s="54">
        <v>2016</v>
      </c>
      <c r="E17" s="275"/>
      <c r="F17" s="278">
        <v>58947</v>
      </c>
      <c r="G17" s="278">
        <v>59705</v>
      </c>
      <c r="H17" s="275">
        <v>30</v>
      </c>
      <c r="I17" s="197">
        <f t="shared" si="0"/>
        <v>22740</v>
      </c>
      <c r="J17" s="233" t="s">
        <v>288</v>
      </c>
    </row>
    <row r="18" spans="1:10" ht="14.25" customHeight="1">
      <c r="A18" s="72" t="s">
        <v>185</v>
      </c>
      <c r="B18" s="245" t="s">
        <v>412</v>
      </c>
      <c r="C18" s="524" t="s">
        <v>212</v>
      </c>
      <c r="D18" s="232">
        <v>2015</v>
      </c>
      <c r="E18" s="275"/>
      <c r="F18" s="278">
        <v>1215</v>
      </c>
      <c r="G18" s="278">
        <v>1360</v>
      </c>
      <c r="H18" s="275">
        <v>1</v>
      </c>
      <c r="I18" s="197">
        <f t="shared" si="0"/>
        <v>145</v>
      </c>
      <c r="J18" s="233"/>
    </row>
    <row r="19" spans="1:10" ht="14.25" customHeight="1">
      <c r="A19" s="72" t="s">
        <v>186</v>
      </c>
      <c r="B19" s="245" t="s">
        <v>412</v>
      </c>
      <c r="C19" s="57">
        <f>-'ЭЭ ИПУ'!G398070</f>
        <v>0</v>
      </c>
      <c r="D19" s="54"/>
      <c r="E19" s="57"/>
      <c r="F19" s="275"/>
      <c r="G19" s="275"/>
      <c r="H19" s="215"/>
      <c r="I19" s="197">
        <f t="shared" ref="I19" si="1">G19-F19</f>
        <v>0</v>
      </c>
      <c r="J19" s="68"/>
    </row>
    <row r="20" spans="1:10" s="230" customFormat="1" ht="14.25" customHeight="1">
      <c r="A20" s="217"/>
      <c r="B20" s="245"/>
      <c r="C20" s="244"/>
      <c r="D20" s="243"/>
      <c r="E20" s="244"/>
      <c r="F20" s="275"/>
      <c r="G20" s="275"/>
      <c r="H20" s="275"/>
      <c r="I20" s="197"/>
      <c r="J20" s="233"/>
    </row>
    <row r="21" spans="1:10" s="230" customFormat="1" ht="14.25" customHeight="1">
      <c r="A21" s="217"/>
      <c r="B21" s="245"/>
      <c r="C21" s="244"/>
      <c r="D21" s="243"/>
      <c r="E21" s="244"/>
      <c r="F21" s="275"/>
      <c r="G21" s="275"/>
      <c r="H21" s="275"/>
      <c r="I21" s="197"/>
      <c r="J21" s="233"/>
    </row>
    <row r="22" spans="1:10" ht="14.25" customHeight="1">
      <c r="A22" s="62"/>
      <c r="B22" s="91"/>
      <c r="C22" s="63"/>
      <c r="D22" s="64"/>
      <c r="E22" s="65"/>
      <c r="F22" s="66"/>
      <c r="G22" s="55"/>
      <c r="H22" s="215"/>
      <c r="I22" s="218"/>
      <c r="J22" s="68"/>
    </row>
    <row r="23" spans="1:10" ht="14.25" customHeight="1">
      <c r="A23" s="62"/>
      <c r="B23" s="91"/>
      <c r="C23" s="63"/>
      <c r="D23" s="64"/>
      <c r="E23" s="63"/>
      <c r="F23" s="66"/>
      <c r="G23" s="202" t="s">
        <v>189</v>
      </c>
      <c r="H23" s="202"/>
      <c r="I23" s="203">
        <f>SUM(I4:I21)</f>
        <v>25639</v>
      </c>
      <c r="J23" s="68"/>
    </row>
    <row r="24" spans="1:10" ht="14.25" customHeight="1">
      <c r="E24" s="63"/>
      <c r="F24" s="63"/>
      <c r="G24" s="63"/>
      <c r="H24" s="63"/>
      <c r="I24" s="63"/>
      <c r="J24" s="68"/>
    </row>
    <row r="25" spans="1:10" ht="14.25" customHeight="1">
      <c r="E25" s="63"/>
      <c r="F25" s="63"/>
      <c r="G25" s="63"/>
      <c r="H25" s="63"/>
      <c r="I25" s="63">
        <f>'Сводный отчетЭЭ'!U16+'Сводный отчетЭЭ'!U17</f>
        <v>25185</v>
      </c>
      <c r="J25" s="68"/>
    </row>
    <row r="26" spans="1:10" ht="14.25" customHeight="1">
      <c r="E26" s="63"/>
      <c r="F26" s="63"/>
      <c r="G26" s="63"/>
      <c r="H26" s="63"/>
      <c r="I26" s="63"/>
      <c r="J26" s="68"/>
    </row>
    <row r="27" spans="1:10" ht="14.25" customHeight="1">
      <c r="E27" s="63"/>
      <c r="F27" s="63"/>
      <c r="G27" s="63"/>
      <c r="H27" s="63"/>
      <c r="I27" s="69">
        <f>I25-I23</f>
        <v>-454</v>
      </c>
      <c r="J27" s="68"/>
    </row>
    <row r="28" spans="1:10" ht="14.25" customHeight="1">
      <c r="E28" s="63"/>
      <c r="F28" s="63"/>
      <c r="G28" s="63"/>
      <c r="H28" s="63"/>
      <c r="I28" s="63"/>
      <c r="J28" s="68"/>
    </row>
    <row r="29" spans="1:10" ht="14.25" customHeight="1">
      <c r="E29" s="63"/>
      <c r="F29" s="63"/>
      <c r="G29" s="63"/>
      <c r="H29" s="63"/>
      <c r="I29" s="63"/>
      <c r="J29" s="68"/>
    </row>
    <row r="30" spans="1:10" ht="14.25" customHeight="1">
      <c r="E30" s="63"/>
      <c r="F30" s="63"/>
      <c r="G30" s="63"/>
      <c r="H30" s="63"/>
      <c r="I30" s="63"/>
      <c r="J30" s="68"/>
    </row>
    <row r="31" spans="1:10" ht="14.25" customHeight="1">
      <c r="E31" s="63"/>
      <c r="F31" s="63"/>
      <c r="G31" s="63"/>
      <c r="H31" s="63"/>
      <c r="I31" s="63"/>
      <c r="J31" s="68"/>
    </row>
    <row r="32" spans="1:10" ht="14.25" customHeight="1">
      <c r="E32" s="63"/>
      <c r="F32" s="63"/>
      <c r="G32" s="63"/>
      <c r="H32" s="63"/>
      <c r="I32" s="63"/>
      <c r="J32" s="68"/>
    </row>
    <row r="33" spans="5:10" ht="14.25" customHeight="1">
      <c r="E33" s="63"/>
      <c r="F33" s="63"/>
      <c r="G33" s="63"/>
      <c r="H33" s="63"/>
      <c r="I33" s="63"/>
      <c r="J33" s="68"/>
    </row>
    <row r="34" spans="5:10" ht="14.25" customHeight="1">
      <c r="E34" s="63"/>
      <c r="F34" s="63"/>
      <c r="G34" s="63"/>
      <c r="H34" s="63"/>
      <c r="I34" s="63"/>
      <c r="J34" s="68"/>
    </row>
    <row r="35" spans="5:10" ht="14.25" customHeight="1">
      <c r="E35" s="63"/>
      <c r="F35" s="63"/>
      <c r="G35" s="63"/>
      <c r="H35" s="63"/>
      <c r="I35" s="63"/>
      <c r="J35" s="68"/>
    </row>
    <row r="36" spans="5:10" ht="14.25" customHeight="1">
      <c r="E36" s="63"/>
      <c r="F36" s="63"/>
      <c r="G36" s="63"/>
      <c r="H36" s="63"/>
      <c r="I36" s="63"/>
      <c r="J36" s="68"/>
    </row>
    <row r="37" spans="5:10" ht="14.25" customHeight="1">
      <c r="E37" s="63"/>
      <c r="F37" s="63"/>
      <c r="G37" s="63"/>
      <c r="H37" s="63"/>
      <c r="I37" s="63"/>
      <c r="J37" s="68"/>
    </row>
    <row r="38" spans="5:10" ht="14.25" customHeight="1">
      <c r="E38" s="63"/>
      <c r="F38" s="63"/>
      <c r="G38" s="63"/>
      <c r="H38" s="63"/>
      <c r="I38" s="63"/>
      <c r="J38" s="68"/>
    </row>
    <row r="39" spans="5:10" ht="14.25" customHeight="1">
      <c r="E39" s="63"/>
      <c r="F39" s="63"/>
      <c r="G39" s="63"/>
      <c r="H39" s="63"/>
      <c r="I39" s="63"/>
      <c r="J39" s="68"/>
    </row>
    <row r="40" spans="5:10" ht="14.25" customHeight="1">
      <c r="E40" s="63"/>
      <c r="F40" s="63"/>
      <c r="G40" s="63"/>
      <c r="H40" s="63"/>
      <c r="I40" s="63"/>
      <c r="J40" s="68"/>
    </row>
    <row r="41" spans="5:10" ht="14.25" customHeight="1">
      <c r="E41" s="63"/>
      <c r="F41" s="63"/>
      <c r="G41" s="63"/>
      <c r="H41" s="63"/>
      <c r="I41" s="63"/>
      <c r="J41" s="68"/>
    </row>
    <row r="42" spans="5:10" ht="14.25" customHeight="1">
      <c r="E42" s="63"/>
      <c r="F42" s="63"/>
      <c r="G42" s="63"/>
      <c r="H42" s="63"/>
      <c r="I42" s="63"/>
      <c r="J42" s="68"/>
    </row>
    <row r="43" spans="5:10" ht="14.25" customHeight="1">
      <c r="E43" s="63"/>
      <c r="F43" s="63"/>
      <c r="G43" s="63"/>
      <c r="H43" s="63"/>
      <c r="I43" s="63"/>
      <c r="J43" s="68"/>
    </row>
    <row r="44" spans="5:10" ht="14.25" customHeight="1">
      <c r="E44" s="63"/>
      <c r="F44" s="63"/>
      <c r="G44" s="63"/>
      <c r="H44" s="63"/>
      <c r="I44" s="63"/>
      <c r="J44" s="68"/>
    </row>
    <row r="45" spans="5:10" ht="14.25" customHeight="1">
      <c r="E45" s="63"/>
      <c r="F45" s="63"/>
      <c r="G45" s="63"/>
      <c r="H45" s="63"/>
      <c r="I45" s="63"/>
      <c r="J45" s="68"/>
    </row>
    <row r="46" spans="5:10" ht="14.25" customHeight="1">
      <c r="E46" s="63"/>
      <c r="F46" s="63"/>
      <c r="G46" s="63"/>
      <c r="H46" s="63"/>
      <c r="I46" s="63"/>
      <c r="J46" s="68"/>
    </row>
    <row r="47" spans="5:10" ht="14.25" customHeight="1">
      <c r="E47" s="63"/>
      <c r="F47" s="63"/>
      <c r="G47" s="63"/>
      <c r="H47" s="63"/>
      <c r="I47" s="63"/>
      <c r="J47" s="68"/>
    </row>
    <row r="48" spans="5:10" ht="14.25" customHeight="1">
      <c r="E48" s="63"/>
      <c r="F48" s="63"/>
      <c r="G48" s="63"/>
      <c r="H48" s="63"/>
      <c r="I48" s="63"/>
      <c r="J48" s="68"/>
    </row>
    <row r="49" spans="5:10" ht="14.25" customHeight="1">
      <c r="E49" s="63"/>
      <c r="F49" s="63"/>
      <c r="G49" s="63"/>
      <c r="H49" s="63"/>
      <c r="I49" s="63"/>
      <c r="J49" s="68"/>
    </row>
    <row r="50" spans="5:10" ht="14.25" customHeight="1">
      <c r="E50" s="63"/>
      <c r="F50" s="63"/>
      <c r="G50" s="63"/>
      <c r="H50" s="63"/>
      <c r="I50" s="63"/>
      <c r="J50" s="68"/>
    </row>
    <row r="51" spans="5:10" ht="14.25" customHeight="1">
      <c r="E51" s="63"/>
      <c r="F51" s="63"/>
      <c r="G51" s="63"/>
      <c r="H51" s="63"/>
      <c r="I51" s="63"/>
      <c r="J51" s="68"/>
    </row>
    <row r="52" spans="5:10" ht="14.25" customHeight="1">
      <c r="E52" s="63"/>
      <c r="F52" s="63"/>
      <c r="G52" s="63"/>
      <c r="H52" s="63"/>
      <c r="I52" s="63"/>
      <c r="J52" s="68"/>
    </row>
    <row r="53" spans="5:10" ht="14.25" customHeight="1">
      <c r="E53" s="63"/>
      <c r="F53" s="63"/>
      <c r="G53" s="63"/>
      <c r="H53" s="63"/>
      <c r="I53" s="63"/>
      <c r="J53" s="68"/>
    </row>
    <row r="54" spans="5:10" ht="14.25" customHeight="1">
      <c r="E54" s="63"/>
      <c r="F54" s="63"/>
      <c r="G54" s="63"/>
      <c r="H54" s="63"/>
      <c r="I54" s="63"/>
      <c r="J54" s="68"/>
    </row>
    <row r="55" spans="5:10" ht="14.25" customHeight="1">
      <c r="E55" s="63"/>
      <c r="F55" s="63"/>
      <c r="G55" s="63"/>
      <c r="H55" s="63"/>
      <c r="I55" s="63"/>
      <c r="J55" s="68"/>
    </row>
    <row r="56" spans="5:10" ht="14.25" customHeight="1">
      <c r="E56" s="63"/>
      <c r="F56" s="63"/>
      <c r="G56" s="63"/>
      <c r="H56" s="63"/>
      <c r="I56" s="63"/>
      <c r="J56" s="68"/>
    </row>
    <row r="57" spans="5:10" ht="14.25" customHeight="1">
      <c r="E57" s="63"/>
      <c r="F57" s="63"/>
      <c r="G57" s="63"/>
      <c r="H57" s="63"/>
      <c r="I57" s="63"/>
    </row>
    <row r="58" spans="5:10" ht="14.25" customHeight="1">
      <c r="E58" s="63"/>
      <c r="F58" s="63"/>
      <c r="G58" s="63"/>
      <c r="H58" s="63"/>
      <c r="I58" s="63"/>
    </row>
    <row r="138" spans="2:10" s="45" customFormat="1" ht="14.25" customHeight="1">
      <c r="B138" s="92"/>
      <c r="J138" s="47"/>
    </row>
    <row r="140" spans="2:10" ht="14.25" customHeight="1">
      <c r="B140" s="94"/>
    </row>
  </sheetData>
  <mergeCells count="5">
    <mergeCell ref="F5:F6"/>
    <mergeCell ref="G5:G6"/>
    <mergeCell ref="I5:I6"/>
    <mergeCell ref="H5:H6"/>
    <mergeCell ref="A1:D1"/>
  </mergeCells>
  <pageMargins left="0.23622047244094491" right="0.23622047244094491" top="0.74803149606299213" bottom="0.74803149606299213" header="0.31496062992125984" footer="0.31496062992125984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23"/>
  <sheetViews>
    <sheetView workbookViewId="0">
      <pane ySplit="3" topLeftCell="A171" activePane="bottomLeft" state="frozen"/>
      <selection pane="bottomLeft" activeCell="D175" sqref="D175"/>
    </sheetView>
  </sheetViews>
  <sheetFormatPr defaultColWidth="9.140625" defaultRowHeight="15"/>
  <cols>
    <col min="2" max="2" width="45.5703125" style="153" customWidth="1"/>
    <col min="3" max="3" width="11.5703125" customWidth="1"/>
    <col min="4" max="4" width="14.28515625" customWidth="1"/>
    <col min="5" max="5" width="10" customWidth="1"/>
    <col min="6" max="6" width="13.5703125" customWidth="1"/>
  </cols>
  <sheetData>
    <row r="1" spans="1:6">
      <c r="A1" s="649" t="s">
        <v>0</v>
      </c>
      <c r="B1" s="649"/>
      <c r="C1" s="649"/>
      <c r="D1" s="1" t="s">
        <v>459</v>
      </c>
      <c r="E1" s="227" t="s">
        <v>1407</v>
      </c>
    </row>
    <row r="2" spans="1:6">
      <c r="B2" s="152"/>
      <c r="C2" s="2"/>
      <c r="D2" s="2"/>
      <c r="E2" s="2"/>
    </row>
    <row r="3" spans="1:6" ht="30">
      <c r="A3" s="3" t="s">
        <v>1</v>
      </c>
      <c r="B3" s="4" t="s">
        <v>2</v>
      </c>
      <c r="C3" s="6" t="s">
        <v>3</v>
      </c>
      <c r="D3" s="5" t="s">
        <v>4</v>
      </c>
      <c r="E3" s="5" t="s">
        <v>5</v>
      </c>
      <c r="F3" s="7" t="s">
        <v>6</v>
      </c>
    </row>
    <row r="4" spans="1:6" ht="14.25" customHeight="1">
      <c r="A4" s="70">
        <v>1</v>
      </c>
      <c r="B4" s="316" t="s">
        <v>330</v>
      </c>
      <c r="C4" s="81">
        <v>59.2</v>
      </c>
      <c r="D4" s="219">
        <f>C4/12377.9*'Норматив ЭЭ'!G5</f>
        <v>57.377621987574621</v>
      </c>
      <c r="E4" s="194">
        <v>5.05</v>
      </c>
      <c r="F4" s="84">
        <f>D4*E4</f>
        <v>289.75699103725185</v>
      </c>
    </row>
    <row r="5" spans="1:6" ht="14.25" customHeight="1">
      <c r="A5" s="71">
        <v>2</v>
      </c>
      <c r="B5" s="316" t="s">
        <v>62</v>
      </c>
      <c r="C5" s="81">
        <v>42.5</v>
      </c>
      <c r="D5" s="234">
        <f>C5/12377.9*11996.866</f>
        <v>41.191704974187871</v>
      </c>
      <c r="E5" s="194">
        <v>5.05</v>
      </c>
      <c r="F5" s="84">
        <f t="shared" ref="F5:F68" si="0">D5*E5</f>
        <v>208.01811011964875</v>
      </c>
    </row>
    <row r="6" spans="1:6" ht="14.25" customHeight="1">
      <c r="A6" s="70">
        <v>3</v>
      </c>
      <c r="B6" s="317" t="s">
        <v>331</v>
      </c>
      <c r="C6" s="81">
        <v>42.5</v>
      </c>
      <c r="D6" s="234">
        <f t="shared" ref="D6:D69" si="1">C6/12377.9*11996.866</f>
        <v>41.191704974187871</v>
      </c>
      <c r="E6" s="194">
        <v>5.05</v>
      </c>
      <c r="F6" s="84">
        <f t="shared" si="0"/>
        <v>208.01811011964875</v>
      </c>
    </row>
    <row r="7" spans="1:6" ht="14.25" customHeight="1">
      <c r="A7" s="70">
        <v>4</v>
      </c>
      <c r="B7" s="359" t="s">
        <v>415</v>
      </c>
      <c r="C7" s="81">
        <v>41.8</v>
      </c>
      <c r="D7" s="234">
        <f t="shared" si="1"/>
        <v>40.513253362848303</v>
      </c>
      <c r="E7" s="194">
        <v>5.05</v>
      </c>
      <c r="F7" s="84">
        <f t="shared" si="0"/>
        <v>204.59192948238393</v>
      </c>
    </row>
    <row r="8" spans="1:6" ht="14.25" customHeight="1">
      <c r="A8" s="72">
        <v>5</v>
      </c>
      <c r="B8" s="318" t="s">
        <v>63</v>
      </c>
      <c r="C8" s="81">
        <v>42.1</v>
      </c>
      <c r="D8" s="234">
        <f t="shared" si="1"/>
        <v>40.80401833913669</v>
      </c>
      <c r="E8" s="194">
        <v>5.05</v>
      </c>
      <c r="F8" s="84">
        <f t="shared" si="0"/>
        <v>206.06029261264027</v>
      </c>
    </row>
    <row r="9" spans="1:6" ht="14.25" customHeight="1">
      <c r="A9" s="72">
        <v>6</v>
      </c>
      <c r="B9" s="319" t="s">
        <v>64</v>
      </c>
      <c r="C9" s="81">
        <v>42.2</v>
      </c>
      <c r="D9" s="234">
        <f t="shared" si="1"/>
        <v>40.900939997899485</v>
      </c>
      <c r="E9" s="194">
        <v>5.05</v>
      </c>
      <c r="F9" s="84">
        <f t="shared" si="0"/>
        <v>206.54974698939239</v>
      </c>
    </row>
    <row r="10" spans="1:6" ht="14.25" customHeight="1">
      <c r="A10" s="70">
        <v>7</v>
      </c>
      <c r="B10" s="316" t="s">
        <v>217</v>
      </c>
      <c r="C10" s="81">
        <v>42.7</v>
      </c>
      <c r="D10" s="234">
        <f t="shared" si="1"/>
        <v>41.385548291713462</v>
      </c>
      <c r="E10" s="194">
        <v>5.05</v>
      </c>
      <c r="F10" s="84">
        <f t="shared" si="0"/>
        <v>208.99701887315297</v>
      </c>
    </row>
    <row r="11" spans="1:6" ht="14.25" customHeight="1">
      <c r="A11" s="70">
        <v>8</v>
      </c>
      <c r="B11" s="316" t="s">
        <v>333</v>
      </c>
      <c r="C11" s="81">
        <v>42.9</v>
      </c>
      <c r="D11" s="234">
        <f t="shared" si="1"/>
        <v>41.579391609239046</v>
      </c>
      <c r="E11" s="194">
        <v>5.05</v>
      </c>
      <c r="F11" s="84">
        <f t="shared" si="0"/>
        <v>209.97592762665718</v>
      </c>
    </row>
    <row r="12" spans="1:6" ht="14.25" customHeight="1">
      <c r="A12" s="70">
        <v>9</v>
      </c>
      <c r="B12" s="316" t="s">
        <v>334</v>
      </c>
      <c r="C12" s="81">
        <v>80.3</v>
      </c>
      <c r="D12" s="234">
        <f t="shared" si="1"/>
        <v>77.82809198652437</v>
      </c>
      <c r="E12" s="194">
        <v>5.05</v>
      </c>
      <c r="F12" s="84">
        <f t="shared" si="0"/>
        <v>393.03186453194803</v>
      </c>
    </row>
    <row r="13" spans="1:6" ht="14.25" customHeight="1">
      <c r="A13" s="72">
        <v>10</v>
      </c>
      <c r="B13" s="320" t="s">
        <v>65</v>
      </c>
      <c r="C13" s="81">
        <v>61.1</v>
      </c>
      <c r="D13" s="234">
        <f t="shared" si="1"/>
        <v>59.219133504067742</v>
      </c>
      <c r="E13" s="194">
        <v>5.05</v>
      </c>
      <c r="F13" s="84">
        <f t="shared" si="0"/>
        <v>299.0566241955421</v>
      </c>
    </row>
    <row r="14" spans="1:6" ht="14.25" customHeight="1">
      <c r="A14" s="72">
        <v>11</v>
      </c>
      <c r="B14" s="319" t="s">
        <v>66</v>
      </c>
      <c r="C14" s="81">
        <v>42.9</v>
      </c>
      <c r="D14" s="234">
        <f t="shared" si="1"/>
        <v>41.579391609239046</v>
      </c>
      <c r="E14" s="194">
        <v>5.05</v>
      </c>
      <c r="F14" s="84">
        <f t="shared" si="0"/>
        <v>209.97592762665718</v>
      </c>
    </row>
    <row r="15" spans="1:6" ht="14.25" customHeight="1">
      <c r="A15" s="72">
        <v>12</v>
      </c>
      <c r="B15" s="318" t="s">
        <v>275</v>
      </c>
      <c r="C15" s="81">
        <v>43.6</v>
      </c>
      <c r="D15" s="234">
        <f t="shared" si="1"/>
        <v>42.257843220578614</v>
      </c>
      <c r="E15" s="194">
        <v>5.05</v>
      </c>
      <c r="F15" s="84">
        <f t="shared" si="0"/>
        <v>213.402108263922</v>
      </c>
    </row>
    <row r="16" spans="1:6" ht="14.25" customHeight="1">
      <c r="A16" s="72">
        <v>13</v>
      </c>
      <c r="B16" s="319" t="s">
        <v>335</v>
      </c>
      <c r="C16" s="81">
        <v>41.9</v>
      </c>
      <c r="D16" s="234">
        <f t="shared" si="1"/>
        <v>40.610175021611099</v>
      </c>
      <c r="E16" s="194">
        <v>5.05</v>
      </c>
      <c r="F16" s="84">
        <f t="shared" si="0"/>
        <v>205.08138385913605</v>
      </c>
    </row>
    <row r="17" spans="1:6" ht="14.25" customHeight="1" thickBot="1">
      <c r="A17" s="72">
        <v>14</v>
      </c>
      <c r="B17" s="318" t="s">
        <v>67</v>
      </c>
      <c r="C17" s="81">
        <v>42</v>
      </c>
      <c r="D17" s="234">
        <f t="shared" si="1"/>
        <v>40.707096680373894</v>
      </c>
      <c r="E17" s="194">
        <v>5.05</v>
      </c>
      <c r="F17" s="84">
        <f t="shared" si="0"/>
        <v>205.57083823588815</v>
      </c>
    </row>
    <row r="18" spans="1:6" ht="14.25" customHeight="1" thickBot="1">
      <c r="A18" s="73">
        <v>15</v>
      </c>
      <c r="B18" s="413" t="s">
        <v>1292</v>
      </c>
      <c r="C18" s="81">
        <v>42.2</v>
      </c>
      <c r="D18" s="234">
        <f t="shared" si="1"/>
        <v>40.900939997899485</v>
      </c>
      <c r="E18" s="194">
        <v>5.05</v>
      </c>
      <c r="F18" s="84">
        <f t="shared" si="0"/>
        <v>206.54974698939239</v>
      </c>
    </row>
    <row r="19" spans="1:6" ht="14.25" customHeight="1">
      <c r="A19" s="72">
        <v>16</v>
      </c>
      <c r="B19" s="319" t="s">
        <v>337</v>
      </c>
      <c r="C19" s="81">
        <v>43.8</v>
      </c>
      <c r="D19" s="234">
        <f t="shared" si="1"/>
        <v>42.451686538104205</v>
      </c>
      <c r="E19" s="194">
        <v>5.05</v>
      </c>
      <c r="F19" s="84">
        <f t="shared" si="0"/>
        <v>214.38101701742622</v>
      </c>
    </row>
    <row r="20" spans="1:6" ht="14.25" customHeight="1">
      <c r="A20" s="72">
        <v>17</v>
      </c>
      <c r="B20" s="319" t="s">
        <v>69</v>
      </c>
      <c r="C20" s="81">
        <v>42.9</v>
      </c>
      <c r="D20" s="234">
        <f t="shared" si="1"/>
        <v>41.579391609239046</v>
      </c>
      <c r="E20" s="194">
        <v>5.05</v>
      </c>
      <c r="F20" s="84">
        <f t="shared" si="0"/>
        <v>209.97592762665718</v>
      </c>
    </row>
    <row r="21" spans="1:6" ht="14.25" customHeight="1">
      <c r="A21" s="70">
        <v>18</v>
      </c>
      <c r="B21" s="317" t="s">
        <v>338</v>
      </c>
      <c r="C21" s="81">
        <v>80.099999999999994</v>
      </c>
      <c r="D21" s="234">
        <f t="shared" si="1"/>
        <v>77.634248668998779</v>
      </c>
      <c r="E21" s="194">
        <v>5.05</v>
      </c>
      <c r="F21" s="84">
        <f t="shared" si="0"/>
        <v>392.05295577844385</v>
      </c>
    </row>
    <row r="22" spans="1:6" ht="14.25" customHeight="1">
      <c r="A22" s="72">
        <v>19</v>
      </c>
      <c r="B22" s="318" t="s">
        <v>70</v>
      </c>
      <c r="C22" s="81">
        <v>61</v>
      </c>
      <c r="D22" s="234">
        <f t="shared" si="1"/>
        <v>59.122211845304939</v>
      </c>
      <c r="E22" s="194">
        <v>5.05</v>
      </c>
      <c r="F22" s="84">
        <f t="shared" si="0"/>
        <v>298.56716981878992</v>
      </c>
    </row>
    <row r="23" spans="1:6" ht="14.25" customHeight="1">
      <c r="A23" s="74">
        <v>20</v>
      </c>
      <c r="B23" s="321" t="s">
        <v>339</v>
      </c>
      <c r="C23" s="81">
        <v>66</v>
      </c>
      <c r="D23" s="234">
        <f t="shared" si="1"/>
        <v>63.968294783444684</v>
      </c>
      <c r="E23" s="194">
        <v>5.05</v>
      </c>
      <c r="F23" s="84">
        <f t="shared" si="0"/>
        <v>323.03988865639565</v>
      </c>
    </row>
    <row r="24" spans="1:6" ht="14.25" customHeight="1">
      <c r="A24" s="72">
        <v>21</v>
      </c>
      <c r="B24" s="318" t="s">
        <v>72</v>
      </c>
      <c r="C24" s="81">
        <v>62.6</v>
      </c>
      <c r="D24" s="234">
        <f t="shared" si="1"/>
        <v>60.672958385509666</v>
      </c>
      <c r="E24" s="194">
        <v>5.05</v>
      </c>
      <c r="F24" s="84">
        <f t="shared" si="0"/>
        <v>306.39843984682381</v>
      </c>
    </row>
    <row r="25" spans="1:6" ht="14.25" customHeight="1">
      <c r="A25" s="72">
        <v>22</v>
      </c>
      <c r="B25" s="319" t="s">
        <v>340</v>
      </c>
      <c r="C25" s="81">
        <v>42.1</v>
      </c>
      <c r="D25" s="234">
        <f t="shared" si="1"/>
        <v>40.80401833913669</v>
      </c>
      <c r="E25" s="194">
        <v>5.05</v>
      </c>
      <c r="F25" s="84">
        <f t="shared" si="0"/>
        <v>206.06029261264027</v>
      </c>
    </row>
    <row r="26" spans="1:6" ht="14.25" customHeight="1">
      <c r="A26" s="72">
        <v>23</v>
      </c>
      <c r="B26" s="319" t="s">
        <v>341</v>
      </c>
      <c r="C26" s="81">
        <v>62.6</v>
      </c>
      <c r="D26" s="234">
        <f t="shared" si="1"/>
        <v>60.672958385509666</v>
      </c>
      <c r="E26" s="194">
        <v>5.05</v>
      </c>
      <c r="F26" s="84">
        <f t="shared" si="0"/>
        <v>306.39843984682381</v>
      </c>
    </row>
    <row r="27" spans="1:6" ht="14.25" customHeight="1">
      <c r="A27" s="72">
        <v>24</v>
      </c>
      <c r="B27" s="318" t="s">
        <v>73</v>
      </c>
      <c r="C27" s="81">
        <v>65.8</v>
      </c>
      <c r="D27" s="234">
        <f t="shared" si="1"/>
        <v>63.774451465919093</v>
      </c>
      <c r="E27" s="194">
        <v>5.05</v>
      </c>
      <c r="F27" s="84">
        <f t="shared" si="0"/>
        <v>322.0609799028914</v>
      </c>
    </row>
    <row r="28" spans="1:6" ht="14.25" customHeight="1">
      <c r="A28" s="72">
        <v>25</v>
      </c>
      <c r="B28" s="319" t="s">
        <v>74</v>
      </c>
      <c r="C28" s="81">
        <v>81</v>
      </c>
      <c r="D28" s="234">
        <f t="shared" si="1"/>
        <v>78.506543597863939</v>
      </c>
      <c r="E28" s="194">
        <v>5.05</v>
      </c>
      <c r="F28" s="84">
        <f t="shared" si="0"/>
        <v>396.45804516921288</v>
      </c>
    </row>
    <row r="29" spans="1:6" ht="14.25" customHeight="1">
      <c r="A29" s="72">
        <v>26</v>
      </c>
      <c r="B29" s="319" t="s">
        <v>75</v>
      </c>
      <c r="C29" s="81">
        <v>61</v>
      </c>
      <c r="D29" s="234">
        <f t="shared" si="1"/>
        <v>59.122211845304939</v>
      </c>
      <c r="E29" s="194">
        <v>5.05</v>
      </c>
      <c r="F29" s="84">
        <f t="shared" si="0"/>
        <v>298.56716981878992</v>
      </c>
    </row>
    <row r="30" spans="1:6" ht="14.25" customHeight="1">
      <c r="A30" s="72">
        <v>27</v>
      </c>
      <c r="B30" s="319" t="s">
        <v>76</v>
      </c>
      <c r="C30" s="81">
        <v>65.8</v>
      </c>
      <c r="D30" s="234">
        <f t="shared" si="1"/>
        <v>63.774451465919093</v>
      </c>
      <c r="E30" s="194">
        <v>5.05</v>
      </c>
      <c r="F30" s="84">
        <f t="shared" si="0"/>
        <v>322.0609799028914</v>
      </c>
    </row>
    <row r="31" spans="1:6" ht="14.25" customHeight="1">
      <c r="A31" s="72">
        <v>28</v>
      </c>
      <c r="B31" s="319" t="s">
        <v>77</v>
      </c>
      <c r="C31" s="81">
        <v>62.7</v>
      </c>
      <c r="D31" s="234">
        <f t="shared" si="1"/>
        <v>60.769880044272455</v>
      </c>
      <c r="E31" s="194">
        <v>5.05</v>
      </c>
      <c r="F31" s="84">
        <f t="shared" si="0"/>
        <v>306.88789422357587</v>
      </c>
    </row>
    <row r="32" spans="1:6" ht="14.25" customHeight="1">
      <c r="A32" s="72">
        <v>29</v>
      </c>
      <c r="B32" s="318" t="s">
        <v>342</v>
      </c>
      <c r="C32" s="81">
        <v>42.2</v>
      </c>
      <c r="D32" s="234">
        <f t="shared" si="1"/>
        <v>40.900939997899485</v>
      </c>
      <c r="E32" s="194">
        <v>5.05</v>
      </c>
      <c r="F32" s="84">
        <f t="shared" si="0"/>
        <v>206.54974698939239</v>
      </c>
    </row>
    <row r="33" spans="1:6" ht="14.25" customHeight="1">
      <c r="A33" s="70">
        <v>30</v>
      </c>
      <c r="B33" s="316" t="s">
        <v>219</v>
      </c>
      <c r="C33" s="81">
        <v>62.8</v>
      </c>
      <c r="D33" s="234">
        <f t="shared" si="1"/>
        <v>60.86680170303525</v>
      </c>
      <c r="E33" s="194">
        <v>5.05</v>
      </c>
      <c r="F33" s="84">
        <f t="shared" si="0"/>
        <v>307.37734860032799</v>
      </c>
    </row>
    <row r="34" spans="1:6" ht="14.25" customHeight="1">
      <c r="A34" s="72">
        <v>31</v>
      </c>
      <c r="B34" s="319" t="s">
        <v>79</v>
      </c>
      <c r="C34" s="81">
        <v>65.5</v>
      </c>
      <c r="D34" s="234">
        <f t="shared" si="1"/>
        <v>63.48368648963072</v>
      </c>
      <c r="E34" s="194">
        <v>5.05</v>
      </c>
      <c r="F34" s="84">
        <f t="shared" si="0"/>
        <v>320.59261677263515</v>
      </c>
    </row>
    <row r="35" spans="1:6" ht="14.25" customHeight="1">
      <c r="A35" s="72">
        <v>32</v>
      </c>
      <c r="B35" s="319" t="s">
        <v>80</v>
      </c>
      <c r="C35" s="81">
        <v>80.599999999999994</v>
      </c>
      <c r="D35" s="234">
        <f t="shared" si="1"/>
        <v>78.118856962812742</v>
      </c>
      <c r="E35" s="194">
        <v>5.05</v>
      </c>
      <c r="F35" s="84">
        <f t="shared" si="0"/>
        <v>394.50022766220434</v>
      </c>
    </row>
    <row r="36" spans="1:6" ht="14.25" customHeight="1">
      <c r="A36" s="72">
        <v>33</v>
      </c>
      <c r="B36" s="319" t="s">
        <v>343</v>
      </c>
      <c r="C36" s="81">
        <v>61</v>
      </c>
      <c r="D36" s="234">
        <f t="shared" si="1"/>
        <v>59.122211845304939</v>
      </c>
      <c r="E36" s="194">
        <v>5.05</v>
      </c>
      <c r="F36" s="84">
        <f t="shared" si="0"/>
        <v>298.56716981878992</v>
      </c>
    </row>
    <row r="37" spans="1:6" ht="14.25" customHeight="1">
      <c r="A37" s="72">
        <v>34</v>
      </c>
      <c r="B37" s="319" t="s">
        <v>82</v>
      </c>
      <c r="C37" s="81">
        <v>65.599999999999994</v>
      </c>
      <c r="D37" s="234">
        <f t="shared" si="1"/>
        <v>63.580608148393502</v>
      </c>
      <c r="E37" s="194">
        <v>5.05</v>
      </c>
      <c r="F37" s="84">
        <f t="shared" si="0"/>
        <v>321.08207114938716</v>
      </c>
    </row>
    <row r="38" spans="1:6" ht="14.25" customHeight="1">
      <c r="A38" s="70">
        <v>35</v>
      </c>
      <c r="B38" s="317" t="s">
        <v>344</v>
      </c>
      <c r="C38" s="81">
        <v>62.7</v>
      </c>
      <c r="D38" s="234">
        <f t="shared" si="1"/>
        <v>60.769880044272455</v>
      </c>
      <c r="E38" s="194">
        <v>5.05</v>
      </c>
      <c r="F38" s="84">
        <f t="shared" si="0"/>
        <v>306.88789422357587</v>
      </c>
    </row>
    <row r="39" spans="1:6" ht="14.25" customHeight="1">
      <c r="A39" s="72">
        <v>36</v>
      </c>
      <c r="B39" s="319" t="s">
        <v>83</v>
      </c>
      <c r="C39" s="81">
        <v>42</v>
      </c>
      <c r="D39" s="234">
        <f t="shared" si="1"/>
        <v>40.707096680373894</v>
      </c>
      <c r="E39" s="194">
        <v>5.05</v>
      </c>
      <c r="F39" s="84">
        <f t="shared" si="0"/>
        <v>205.57083823588815</v>
      </c>
    </row>
    <row r="40" spans="1:6" ht="14.25" customHeight="1">
      <c r="A40" s="70">
        <v>37</v>
      </c>
      <c r="B40" s="316" t="s">
        <v>345</v>
      </c>
      <c r="C40" s="81">
        <v>62.7</v>
      </c>
      <c r="D40" s="234">
        <f t="shared" si="1"/>
        <v>60.769880044272455</v>
      </c>
      <c r="E40" s="194">
        <v>5.05</v>
      </c>
      <c r="F40" s="84">
        <f t="shared" si="0"/>
        <v>306.88789422357587</v>
      </c>
    </row>
    <row r="41" spans="1:6" ht="14.25" customHeight="1">
      <c r="A41" s="75">
        <v>38</v>
      </c>
      <c r="B41" s="316" t="s">
        <v>214</v>
      </c>
      <c r="C41" s="81">
        <v>65.5</v>
      </c>
      <c r="D41" s="234">
        <f t="shared" si="1"/>
        <v>63.48368648963072</v>
      </c>
      <c r="E41" s="194">
        <v>5.05</v>
      </c>
      <c r="F41" s="84">
        <f t="shared" si="0"/>
        <v>320.59261677263515</v>
      </c>
    </row>
    <row r="42" spans="1:6" ht="14.25" customHeight="1">
      <c r="A42" s="72">
        <v>39</v>
      </c>
      <c r="B42" s="319" t="s">
        <v>346</v>
      </c>
      <c r="C42" s="81">
        <v>80.7</v>
      </c>
      <c r="D42" s="234">
        <f t="shared" si="1"/>
        <v>78.215778621575552</v>
      </c>
      <c r="E42" s="194">
        <v>5.05</v>
      </c>
      <c r="F42" s="84">
        <f t="shared" si="0"/>
        <v>394.98968203895652</v>
      </c>
    </row>
    <row r="43" spans="1:6" ht="14.25" customHeight="1">
      <c r="A43" s="72">
        <v>40</v>
      </c>
      <c r="B43" s="318" t="s">
        <v>347</v>
      </c>
      <c r="C43" s="81">
        <v>61.2</v>
      </c>
      <c r="D43" s="234">
        <f t="shared" si="1"/>
        <v>59.31605516283053</v>
      </c>
      <c r="E43" s="194">
        <v>5.05</v>
      </c>
      <c r="F43" s="84">
        <f t="shared" si="0"/>
        <v>299.54607857229416</v>
      </c>
    </row>
    <row r="44" spans="1:6" ht="14.25" customHeight="1">
      <c r="A44" s="72">
        <v>41</v>
      </c>
      <c r="B44" s="319" t="s">
        <v>348</v>
      </c>
      <c r="C44" s="81">
        <v>65.7</v>
      </c>
      <c r="D44" s="234">
        <f t="shared" si="1"/>
        <v>63.677529807156311</v>
      </c>
      <c r="E44" s="194">
        <v>5.05</v>
      </c>
      <c r="F44" s="84">
        <f t="shared" si="0"/>
        <v>321.57152552613934</v>
      </c>
    </row>
    <row r="45" spans="1:6" ht="14.25" customHeight="1">
      <c r="A45" s="72">
        <v>42</v>
      </c>
      <c r="B45" s="319" t="s">
        <v>86</v>
      </c>
      <c r="C45" s="81">
        <v>62.8</v>
      </c>
      <c r="D45" s="234">
        <f t="shared" si="1"/>
        <v>60.86680170303525</v>
      </c>
      <c r="E45" s="194">
        <v>5.05</v>
      </c>
      <c r="F45" s="84">
        <f t="shared" si="0"/>
        <v>307.37734860032799</v>
      </c>
    </row>
    <row r="46" spans="1:6" ht="14.25" customHeight="1">
      <c r="A46" s="72">
        <v>43</v>
      </c>
      <c r="B46" s="318" t="s">
        <v>87</v>
      </c>
      <c r="C46" s="81">
        <v>42</v>
      </c>
      <c r="D46" s="234">
        <f t="shared" si="1"/>
        <v>40.707096680373894</v>
      </c>
      <c r="E46" s="194">
        <v>5.05</v>
      </c>
      <c r="F46" s="84">
        <f t="shared" si="0"/>
        <v>205.57083823588815</v>
      </c>
    </row>
    <row r="47" spans="1:6" ht="14.25" customHeight="1">
      <c r="A47" s="72">
        <v>44</v>
      </c>
      <c r="B47" s="316" t="s">
        <v>88</v>
      </c>
      <c r="C47" s="81">
        <v>62.9</v>
      </c>
      <c r="D47" s="234">
        <f t="shared" si="1"/>
        <v>60.963723361798039</v>
      </c>
      <c r="E47" s="194">
        <v>5.05</v>
      </c>
      <c r="F47" s="84">
        <f t="shared" si="0"/>
        <v>307.86680297708006</v>
      </c>
    </row>
    <row r="48" spans="1:6" ht="14.25" customHeight="1">
      <c r="A48" s="72">
        <v>45</v>
      </c>
      <c r="B48" s="318" t="s">
        <v>89</v>
      </c>
      <c r="C48" s="81">
        <v>65.7</v>
      </c>
      <c r="D48" s="234">
        <f t="shared" si="1"/>
        <v>63.677529807156311</v>
      </c>
      <c r="E48" s="194">
        <v>5.05</v>
      </c>
      <c r="F48" s="84">
        <f t="shared" si="0"/>
        <v>321.57152552613934</v>
      </c>
    </row>
    <row r="49" spans="1:6" ht="14.25" customHeight="1">
      <c r="A49" s="72">
        <v>46</v>
      </c>
      <c r="B49" s="319" t="s">
        <v>90</v>
      </c>
      <c r="C49" s="81">
        <v>81.099999999999994</v>
      </c>
      <c r="D49" s="234">
        <f t="shared" si="1"/>
        <v>78.603465256626734</v>
      </c>
      <c r="E49" s="194">
        <v>5.05</v>
      </c>
      <c r="F49" s="84">
        <f t="shared" si="0"/>
        <v>396.947499545965</v>
      </c>
    </row>
    <row r="50" spans="1:6" ht="14.25" customHeight="1">
      <c r="A50" s="72">
        <v>47</v>
      </c>
      <c r="B50" s="319" t="s">
        <v>91</v>
      </c>
      <c r="C50" s="81">
        <v>61.2</v>
      </c>
      <c r="D50" s="234">
        <f t="shared" si="1"/>
        <v>59.31605516283053</v>
      </c>
      <c r="E50" s="194">
        <v>5.05</v>
      </c>
      <c r="F50" s="84">
        <f t="shared" si="0"/>
        <v>299.54607857229416</v>
      </c>
    </row>
    <row r="51" spans="1:6" ht="14.25" customHeight="1">
      <c r="A51" s="74">
        <v>48</v>
      </c>
      <c r="B51" s="321" t="s">
        <v>349</v>
      </c>
      <c r="C51" s="81">
        <v>66</v>
      </c>
      <c r="D51" s="234">
        <f t="shared" si="1"/>
        <v>63.968294783444684</v>
      </c>
      <c r="E51" s="194">
        <v>5.05</v>
      </c>
      <c r="F51" s="84">
        <f t="shared" si="0"/>
        <v>323.03988865639565</v>
      </c>
    </row>
    <row r="52" spans="1:6" ht="14.25" customHeight="1">
      <c r="A52" s="72">
        <v>49</v>
      </c>
      <c r="B52" s="318" t="s">
        <v>92</v>
      </c>
      <c r="C52" s="81">
        <v>62.6</v>
      </c>
      <c r="D52" s="234">
        <f t="shared" si="1"/>
        <v>60.672958385509666</v>
      </c>
      <c r="E52" s="194">
        <v>5.05</v>
      </c>
      <c r="F52" s="84">
        <f t="shared" si="0"/>
        <v>306.39843984682381</v>
      </c>
    </row>
    <row r="53" spans="1:6" ht="14.25" customHeight="1">
      <c r="A53" s="72">
        <v>50</v>
      </c>
      <c r="B53" s="318" t="s">
        <v>93</v>
      </c>
      <c r="C53" s="81">
        <v>42.1</v>
      </c>
      <c r="D53" s="234">
        <f t="shared" si="1"/>
        <v>40.80401833913669</v>
      </c>
      <c r="E53" s="194">
        <v>5.05</v>
      </c>
      <c r="F53" s="84">
        <f t="shared" si="0"/>
        <v>206.06029261264027</v>
      </c>
    </row>
    <row r="54" spans="1:6" ht="14.25" customHeight="1">
      <c r="A54" s="72">
        <v>51</v>
      </c>
      <c r="B54" s="318" t="s">
        <v>350</v>
      </c>
      <c r="C54" s="81">
        <v>62.8</v>
      </c>
      <c r="D54" s="234">
        <f t="shared" si="1"/>
        <v>60.86680170303525</v>
      </c>
      <c r="E54" s="194">
        <v>5.05</v>
      </c>
      <c r="F54" s="84">
        <f t="shared" si="0"/>
        <v>307.37734860032799</v>
      </c>
    </row>
    <row r="55" spans="1:6" ht="14.25" customHeight="1">
      <c r="A55" s="72">
        <v>52</v>
      </c>
      <c r="B55" s="318" t="s">
        <v>95</v>
      </c>
      <c r="C55" s="81">
        <v>65.5</v>
      </c>
      <c r="D55" s="234">
        <f t="shared" si="1"/>
        <v>63.48368648963072</v>
      </c>
      <c r="E55" s="194">
        <v>5.05</v>
      </c>
      <c r="F55" s="84">
        <f t="shared" si="0"/>
        <v>320.59261677263515</v>
      </c>
    </row>
    <row r="56" spans="1:6" ht="14.25" customHeight="1">
      <c r="A56" s="72">
        <v>53</v>
      </c>
      <c r="B56" s="319" t="s">
        <v>96</v>
      </c>
      <c r="C56" s="81">
        <v>80.900000000000006</v>
      </c>
      <c r="D56" s="234">
        <f t="shared" si="1"/>
        <v>78.409621939101143</v>
      </c>
      <c r="E56" s="194">
        <v>5.05</v>
      </c>
      <c r="F56" s="84">
        <f t="shared" si="0"/>
        <v>395.96859079246076</v>
      </c>
    </row>
    <row r="57" spans="1:6" ht="14.25" customHeight="1">
      <c r="A57" s="72">
        <v>54</v>
      </c>
      <c r="B57" s="319" t="s">
        <v>97</v>
      </c>
      <c r="C57" s="81">
        <v>61.1</v>
      </c>
      <c r="D57" s="234">
        <f t="shared" si="1"/>
        <v>59.219133504067742</v>
      </c>
      <c r="E57" s="194">
        <v>5.05</v>
      </c>
      <c r="F57" s="84">
        <f t="shared" si="0"/>
        <v>299.0566241955421</v>
      </c>
    </row>
    <row r="58" spans="1:6" ht="14.25" customHeight="1">
      <c r="A58" s="72">
        <v>55</v>
      </c>
      <c r="B58" s="319" t="s">
        <v>351</v>
      </c>
      <c r="C58" s="81">
        <v>66.099999999999994</v>
      </c>
      <c r="D58" s="234">
        <f t="shared" si="1"/>
        <v>64.065216442207472</v>
      </c>
      <c r="E58" s="194">
        <v>5.05</v>
      </c>
      <c r="F58" s="84">
        <f t="shared" si="0"/>
        <v>323.52934303314771</v>
      </c>
    </row>
    <row r="59" spans="1:6" ht="14.25" customHeight="1">
      <c r="A59" s="72">
        <v>56</v>
      </c>
      <c r="B59" s="317" t="s">
        <v>352</v>
      </c>
      <c r="C59" s="81">
        <v>62.8</v>
      </c>
      <c r="D59" s="234">
        <f t="shared" si="1"/>
        <v>60.86680170303525</v>
      </c>
      <c r="E59" s="194">
        <v>5.05</v>
      </c>
      <c r="F59" s="84">
        <f t="shared" si="0"/>
        <v>307.37734860032799</v>
      </c>
    </row>
    <row r="60" spans="1:6" ht="14.25" customHeight="1">
      <c r="A60" s="72">
        <v>57</v>
      </c>
      <c r="B60" s="318" t="s">
        <v>99</v>
      </c>
      <c r="C60" s="81">
        <v>42.1</v>
      </c>
      <c r="D60" s="234">
        <f t="shared" si="1"/>
        <v>40.80401833913669</v>
      </c>
      <c r="E60" s="194">
        <v>5.05</v>
      </c>
      <c r="F60" s="84">
        <f t="shared" si="0"/>
        <v>206.06029261264027</v>
      </c>
    </row>
    <row r="61" spans="1:6" ht="14.25" customHeight="1">
      <c r="A61" s="72">
        <v>58</v>
      </c>
      <c r="B61" s="318" t="s">
        <v>100</v>
      </c>
      <c r="C61" s="81">
        <v>62.6</v>
      </c>
      <c r="D61" s="234">
        <f t="shared" si="1"/>
        <v>60.672958385509666</v>
      </c>
      <c r="E61" s="194">
        <v>5.05</v>
      </c>
      <c r="F61" s="84">
        <f t="shared" si="0"/>
        <v>306.39843984682381</v>
      </c>
    </row>
    <row r="62" spans="1:6" ht="14.25" customHeight="1">
      <c r="A62" s="72">
        <v>59</v>
      </c>
      <c r="B62" s="319" t="s">
        <v>101</v>
      </c>
      <c r="C62" s="81">
        <v>65.7</v>
      </c>
      <c r="D62" s="234">
        <f t="shared" si="1"/>
        <v>63.677529807156311</v>
      </c>
      <c r="E62" s="194">
        <v>5.05</v>
      </c>
      <c r="F62" s="84">
        <f t="shared" si="0"/>
        <v>321.57152552613934</v>
      </c>
    </row>
    <row r="63" spans="1:6" ht="14.25" customHeight="1">
      <c r="A63" s="72">
        <v>60</v>
      </c>
      <c r="B63" s="318" t="s">
        <v>102</v>
      </c>
      <c r="C63" s="81">
        <v>80.900000000000006</v>
      </c>
      <c r="D63" s="234">
        <f t="shared" si="1"/>
        <v>78.409621939101143</v>
      </c>
      <c r="E63" s="194">
        <v>5.05</v>
      </c>
      <c r="F63" s="84">
        <f t="shared" si="0"/>
        <v>395.96859079246076</v>
      </c>
    </row>
    <row r="64" spans="1:6" ht="14.25" customHeight="1">
      <c r="A64" s="72">
        <v>61</v>
      </c>
      <c r="B64" s="318" t="s">
        <v>103</v>
      </c>
      <c r="C64" s="81">
        <v>61.1</v>
      </c>
      <c r="D64" s="234">
        <f t="shared" si="1"/>
        <v>59.219133504067742</v>
      </c>
      <c r="E64" s="194">
        <v>5.05</v>
      </c>
      <c r="F64" s="84">
        <f t="shared" si="0"/>
        <v>299.0566241955421</v>
      </c>
    </row>
    <row r="65" spans="1:6" ht="14.25" customHeight="1">
      <c r="A65" s="72">
        <v>62</v>
      </c>
      <c r="B65" s="318" t="s">
        <v>353</v>
      </c>
      <c r="C65" s="81">
        <v>67</v>
      </c>
      <c r="D65" s="234">
        <f t="shared" si="1"/>
        <v>64.937511371072631</v>
      </c>
      <c r="E65" s="194">
        <v>5.05</v>
      </c>
      <c r="F65" s="84">
        <f t="shared" si="0"/>
        <v>327.9344324239168</v>
      </c>
    </row>
    <row r="66" spans="1:6" ht="14.25" customHeight="1">
      <c r="A66" s="72">
        <v>63</v>
      </c>
      <c r="B66" s="319" t="s">
        <v>104</v>
      </c>
      <c r="C66" s="81">
        <v>62.8</v>
      </c>
      <c r="D66" s="234">
        <f t="shared" si="1"/>
        <v>60.86680170303525</v>
      </c>
      <c r="E66" s="194">
        <v>5.05</v>
      </c>
      <c r="F66" s="84">
        <f t="shared" si="0"/>
        <v>307.37734860032799</v>
      </c>
    </row>
    <row r="67" spans="1:6" ht="14.25" customHeight="1">
      <c r="A67" s="72">
        <v>64</v>
      </c>
      <c r="B67" s="319" t="s">
        <v>445</v>
      </c>
      <c r="C67" s="81">
        <v>42.2</v>
      </c>
      <c r="D67" s="234">
        <f t="shared" si="1"/>
        <v>40.900939997899485</v>
      </c>
      <c r="E67" s="194">
        <v>5.05</v>
      </c>
      <c r="F67" s="84">
        <f t="shared" si="0"/>
        <v>206.54974698939239</v>
      </c>
    </row>
    <row r="68" spans="1:6" ht="14.25" customHeight="1">
      <c r="A68" s="72">
        <v>65</v>
      </c>
      <c r="B68" s="319" t="s">
        <v>106</v>
      </c>
      <c r="C68" s="81">
        <v>62.6</v>
      </c>
      <c r="D68" s="234">
        <f t="shared" si="1"/>
        <v>60.672958385509666</v>
      </c>
      <c r="E68" s="194">
        <v>5.05</v>
      </c>
      <c r="F68" s="84">
        <f t="shared" si="0"/>
        <v>306.39843984682381</v>
      </c>
    </row>
    <row r="69" spans="1:6" ht="14.25" customHeight="1">
      <c r="A69" s="72">
        <v>66</v>
      </c>
      <c r="B69" s="318" t="s">
        <v>107</v>
      </c>
      <c r="C69" s="81">
        <v>65.7</v>
      </c>
      <c r="D69" s="234">
        <f t="shared" si="1"/>
        <v>63.677529807156311</v>
      </c>
      <c r="E69" s="194">
        <v>5.05</v>
      </c>
      <c r="F69" s="84">
        <f t="shared" ref="F69:F132" si="2">D69*E69</f>
        <v>321.57152552613934</v>
      </c>
    </row>
    <row r="70" spans="1:6" ht="14.25" customHeight="1">
      <c r="A70" s="72">
        <v>67</v>
      </c>
      <c r="B70" s="318" t="s">
        <v>108</v>
      </c>
      <c r="C70" s="81">
        <v>81</v>
      </c>
      <c r="D70" s="234">
        <f t="shared" ref="D70:D133" si="3">C70/12377.9*11996.866</f>
        <v>78.506543597863939</v>
      </c>
      <c r="E70" s="194">
        <v>5.05</v>
      </c>
      <c r="F70" s="84">
        <f t="shared" si="2"/>
        <v>396.45804516921288</v>
      </c>
    </row>
    <row r="71" spans="1:6" ht="14.25" customHeight="1">
      <c r="A71" s="76">
        <v>68</v>
      </c>
      <c r="B71" s="322" t="s">
        <v>354</v>
      </c>
      <c r="C71" s="81">
        <v>61.1</v>
      </c>
      <c r="D71" s="234">
        <f t="shared" si="3"/>
        <v>59.219133504067742</v>
      </c>
      <c r="E71" s="194">
        <v>5.05</v>
      </c>
      <c r="F71" s="84">
        <f t="shared" si="2"/>
        <v>299.0566241955421</v>
      </c>
    </row>
    <row r="72" spans="1:6" ht="14.25" customHeight="1">
      <c r="A72" s="72">
        <v>69</v>
      </c>
      <c r="B72" s="318" t="s">
        <v>109</v>
      </c>
      <c r="C72" s="81">
        <v>66.099999999999994</v>
      </c>
      <c r="D72" s="234">
        <f t="shared" si="3"/>
        <v>64.065216442207472</v>
      </c>
      <c r="E72" s="194">
        <v>5.05</v>
      </c>
      <c r="F72" s="84">
        <f t="shared" si="2"/>
        <v>323.52934303314771</v>
      </c>
    </row>
    <row r="73" spans="1:6" ht="14.25" customHeight="1">
      <c r="A73" s="72">
        <v>70</v>
      </c>
      <c r="B73" s="318" t="s">
        <v>110</v>
      </c>
      <c r="C73" s="81">
        <v>62.8</v>
      </c>
      <c r="D73" s="234">
        <f t="shared" si="3"/>
        <v>60.86680170303525</v>
      </c>
      <c r="E73" s="194">
        <v>5.05</v>
      </c>
      <c r="F73" s="84">
        <f t="shared" si="2"/>
        <v>307.37734860032799</v>
      </c>
    </row>
    <row r="74" spans="1:6" ht="14.25" customHeight="1">
      <c r="A74" s="71">
        <v>71</v>
      </c>
      <c r="B74" s="323" t="s">
        <v>355</v>
      </c>
      <c r="C74" s="81">
        <v>42.1</v>
      </c>
      <c r="D74" s="234">
        <f t="shared" si="3"/>
        <v>40.80401833913669</v>
      </c>
      <c r="E74" s="194">
        <v>5.05</v>
      </c>
      <c r="F74" s="84">
        <f t="shared" si="2"/>
        <v>206.06029261264027</v>
      </c>
    </row>
    <row r="75" spans="1:6" ht="14.25" customHeight="1">
      <c r="A75" s="72">
        <v>72</v>
      </c>
      <c r="B75" s="319" t="s">
        <v>356</v>
      </c>
      <c r="C75" s="81">
        <v>62.6</v>
      </c>
      <c r="D75" s="234">
        <f t="shared" si="3"/>
        <v>60.672958385509666</v>
      </c>
      <c r="E75" s="194">
        <v>5.05</v>
      </c>
      <c r="F75" s="84">
        <f t="shared" si="2"/>
        <v>306.39843984682381</v>
      </c>
    </row>
    <row r="76" spans="1:6" ht="14.25" customHeight="1">
      <c r="A76" s="72">
        <v>73</v>
      </c>
      <c r="B76" s="319" t="s">
        <v>113</v>
      </c>
      <c r="C76" s="81">
        <v>65.7</v>
      </c>
      <c r="D76" s="234">
        <f t="shared" si="3"/>
        <v>63.677529807156311</v>
      </c>
      <c r="E76" s="194">
        <v>5.05</v>
      </c>
      <c r="F76" s="84">
        <f t="shared" si="2"/>
        <v>321.57152552613934</v>
      </c>
    </row>
    <row r="77" spans="1:6" ht="14.25" customHeight="1">
      <c r="A77" s="72">
        <v>74</v>
      </c>
      <c r="B77" s="318" t="s">
        <v>114</v>
      </c>
      <c r="C77" s="81">
        <v>80.900000000000006</v>
      </c>
      <c r="D77" s="234">
        <f t="shared" si="3"/>
        <v>78.409621939101143</v>
      </c>
      <c r="E77" s="194">
        <v>5.05</v>
      </c>
      <c r="F77" s="84">
        <f t="shared" si="2"/>
        <v>395.96859079246076</v>
      </c>
    </row>
    <row r="78" spans="1:6" ht="14.25" customHeight="1">
      <c r="A78" s="72">
        <v>75</v>
      </c>
      <c r="B78" s="319" t="s">
        <v>357</v>
      </c>
      <c r="C78" s="81">
        <v>61.2</v>
      </c>
      <c r="D78" s="234">
        <f t="shared" si="3"/>
        <v>59.31605516283053</v>
      </c>
      <c r="E78" s="194">
        <v>5.05</v>
      </c>
      <c r="F78" s="84">
        <f t="shared" si="2"/>
        <v>299.54607857229416</v>
      </c>
    </row>
    <row r="79" spans="1:6" ht="14.25" customHeight="1">
      <c r="A79" s="72">
        <v>76</v>
      </c>
      <c r="B79" s="319" t="s">
        <v>115</v>
      </c>
      <c r="C79" s="81">
        <v>42.8</v>
      </c>
      <c r="D79" s="234">
        <f t="shared" si="3"/>
        <v>41.482469950476251</v>
      </c>
      <c r="E79" s="194">
        <v>5.05</v>
      </c>
      <c r="F79" s="84">
        <f t="shared" si="2"/>
        <v>209.48647324990506</v>
      </c>
    </row>
    <row r="80" spans="1:6" ht="14.25" customHeight="1">
      <c r="A80" s="72">
        <v>77</v>
      </c>
      <c r="B80" s="319" t="s">
        <v>358</v>
      </c>
      <c r="C80" s="81">
        <v>43.8</v>
      </c>
      <c r="D80" s="234">
        <f t="shared" si="3"/>
        <v>42.451686538104205</v>
      </c>
      <c r="E80" s="194">
        <v>5.05</v>
      </c>
      <c r="F80" s="84">
        <f t="shared" si="2"/>
        <v>214.38101701742622</v>
      </c>
    </row>
    <row r="81" spans="1:7" ht="14.25" customHeight="1">
      <c r="A81" s="72">
        <v>78</v>
      </c>
      <c r="B81" s="319" t="s">
        <v>116</v>
      </c>
      <c r="C81" s="81">
        <v>42.8</v>
      </c>
      <c r="D81" s="234">
        <f t="shared" si="3"/>
        <v>41.482469950476251</v>
      </c>
      <c r="E81" s="194">
        <v>5.05</v>
      </c>
      <c r="F81" s="84">
        <f t="shared" si="2"/>
        <v>209.48647324990506</v>
      </c>
    </row>
    <row r="82" spans="1:7" ht="14.25" customHeight="1">
      <c r="A82" s="72">
        <v>79</v>
      </c>
      <c r="B82" s="319" t="s">
        <v>359</v>
      </c>
      <c r="C82" s="81">
        <v>41.9</v>
      </c>
      <c r="D82" s="234">
        <f t="shared" si="3"/>
        <v>40.610175021611099</v>
      </c>
      <c r="E82" s="194">
        <v>5.05</v>
      </c>
      <c r="F82" s="84">
        <f t="shared" si="2"/>
        <v>205.08138385913605</v>
      </c>
    </row>
    <row r="83" spans="1:7" ht="14.25" customHeight="1">
      <c r="A83" s="72">
        <v>80</v>
      </c>
      <c r="B83" s="319" t="s">
        <v>118</v>
      </c>
      <c r="C83" s="81">
        <v>42.7</v>
      </c>
      <c r="D83" s="234">
        <f t="shared" si="3"/>
        <v>41.385548291713462</v>
      </c>
      <c r="E83" s="194">
        <v>5.05</v>
      </c>
      <c r="F83" s="84">
        <f t="shared" si="2"/>
        <v>208.99701887315297</v>
      </c>
    </row>
    <row r="84" spans="1:7" ht="14.25" customHeight="1">
      <c r="A84" s="72">
        <v>81</v>
      </c>
      <c r="B84" s="318" t="s">
        <v>119</v>
      </c>
      <c r="C84" s="81">
        <v>44.1</v>
      </c>
      <c r="D84" s="234">
        <f t="shared" si="3"/>
        <v>42.742451514392584</v>
      </c>
      <c r="E84" s="194">
        <v>5.05</v>
      </c>
      <c r="F84" s="84">
        <f t="shared" si="2"/>
        <v>215.84938014768255</v>
      </c>
    </row>
    <row r="85" spans="1:7" ht="14.25" customHeight="1">
      <c r="A85" s="72">
        <v>82</v>
      </c>
      <c r="B85" s="319" t="s">
        <v>360</v>
      </c>
      <c r="C85" s="81">
        <v>42.7</v>
      </c>
      <c r="D85" s="234">
        <f t="shared" si="3"/>
        <v>41.385548291713462</v>
      </c>
      <c r="E85" s="194">
        <v>5.05</v>
      </c>
      <c r="F85" s="84">
        <f t="shared" si="2"/>
        <v>208.99701887315297</v>
      </c>
    </row>
    <row r="86" spans="1:7" ht="14.25" customHeight="1">
      <c r="A86" s="72">
        <v>83</v>
      </c>
      <c r="B86" s="318" t="s">
        <v>120</v>
      </c>
      <c r="C86" s="81">
        <v>80.7</v>
      </c>
      <c r="D86" s="234">
        <f t="shared" si="3"/>
        <v>78.215778621575552</v>
      </c>
      <c r="E86" s="194">
        <v>5.05</v>
      </c>
      <c r="F86" s="84">
        <f t="shared" si="2"/>
        <v>394.98968203895652</v>
      </c>
    </row>
    <row r="87" spans="1:7" ht="14.25" customHeight="1">
      <c r="A87" s="72">
        <v>84</v>
      </c>
      <c r="B87" s="318" t="s">
        <v>121</v>
      </c>
      <c r="C87" s="81">
        <v>61.1</v>
      </c>
      <c r="D87" s="234">
        <f t="shared" si="3"/>
        <v>59.219133504067742</v>
      </c>
      <c r="E87" s="194">
        <v>5.05</v>
      </c>
      <c r="F87" s="84">
        <f t="shared" si="2"/>
        <v>299.0566241955421</v>
      </c>
    </row>
    <row r="88" spans="1:7" ht="14.25" customHeight="1">
      <c r="A88" s="72">
        <v>85</v>
      </c>
      <c r="B88" s="318" t="s">
        <v>122</v>
      </c>
      <c r="C88" s="81">
        <v>42.8</v>
      </c>
      <c r="D88" s="234">
        <f t="shared" si="3"/>
        <v>41.482469950476251</v>
      </c>
      <c r="E88" s="194">
        <v>5.05</v>
      </c>
      <c r="F88" s="84">
        <f t="shared" si="2"/>
        <v>209.48647324990506</v>
      </c>
    </row>
    <row r="89" spans="1:7" ht="14.25" customHeight="1">
      <c r="A89" s="72">
        <v>86</v>
      </c>
      <c r="B89" s="319" t="s">
        <v>276</v>
      </c>
      <c r="C89" s="81">
        <v>44</v>
      </c>
      <c r="D89" s="234">
        <f t="shared" si="3"/>
        <v>42.645529855629789</v>
      </c>
      <c r="E89" s="194">
        <v>5.05</v>
      </c>
      <c r="F89" s="84">
        <f t="shared" si="2"/>
        <v>215.35992577093043</v>
      </c>
    </row>
    <row r="90" spans="1:7" ht="14.25" customHeight="1">
      <c r="A90" s="72">
        <v>87</v>
      </c>
      <c r="B90" s="318" t="s">
        <v>294</v>
      </c>
      <c r="C90" s="81">
        <v>42.1</v>
      </c>
      <c r="D90" s="234">
        <f t="shared" si="3"/>
        <v>40.80401833913669</v>
      </c>
      <c r="E90" s="194">
        <v>5.05</v>
      </c>
      <c r="F90" s="84">
        <f t="shared" si="2"/>
        <v>206.06029261264027</v>
      </c>
    </row>
    <row r="91" spans="1:7" ht="14.25" customHeight="1">
      <c r="A91" s="76">
        <v>88</v>
      </c>
      <c r="B91" s="324" t="s">
        <v>123</v>
      </c>
      <c r="C91" s="81">
        <v>41.9</v>
      </c>
      <c r="D91" s="234">
        <f t="shared" si="3"/>
        <v>40.610175021611099</v>
      </c>
      <c r="E91" s="194">
        <v>5.05</v>
      </c>
      <c r="F91" s="84">
        <f t="shared" si="2"/>
        <v>205.08138385913605</v>
      </c>
    </row>
    <row r="92" spans="1:7" ht="14.25" customHeight="1">
      <c r="A92" s="77">
        <v>89</v>
      </c>
      <c r="B92" s="324" t="s">
        <v>124</v>
      </c>
      <c r="C92" s="82">
        <v>42.2</v>
      </c>
      <c r="D92" s="234">
        <f t="shared" si="3"/>
        <v>40.900939997899485</v>
      </c>
      <c r="E92" s="194">
        <v>5.05</v>
      </c>
      <c r="F92" s="85">
        <f t="shared" si="2"/>
        <v>206.54974698939239</v>
      </c>
    </row>
    <row r="93" spans="1:7" ht="14.25" customHeight="1">
      <c r="A93" s="71">
        <v>90</v>
      </c>
      <c r="B93" s="324" t="s">
        <v>125</v>
      </c>
      <c r="C93" s="81">
        <v>44</v>
      </c>
      <c r="D93" s="234">
        <f t="shared" si="3"/>
        <v>42.645529855629789</v>
      </c>
      <c r="E93" s="194">
        <v>5.05</v>
      </c>
      <c r="F93" s="84">
        <f t="shared" si="2"/>
        <v>215.35992577093043</v>
      </c>
      <c r="G93" s="8"/>
    </row>
    <row r="94" spans="1:7" ht="14.25" customHeight="1">
      <c r="A94" s="72">
        <v>91</v>
      </c>
      <c r="B94" s="319" t="s">
        <v>126</v>
      </c>
      <c r="C94" s="81">
        <v>42.7</v>
      </c>
      <c r="D94" s="234">
        <f t="shared" si="3"/>
        <v>41.385548291713462</v>
      </c>
      <c r="E94" s="194">
        <v>5.05</v>
      </c>
      <c r="F94" s="84">
        <f t="shared" si="2"/>
        <v>208.99701887315297</v>
      </c>
    </row>
    <row r="95" spans="1:7" ht="14.25" customHeight="1">
      <c r="A95" s="70">
        <v>92</v>
      </c>
      <c r="B95" s="316" t="s">
        <v>277</v>
      </c>
      <c r="C95" s="81">
        <v>80.3</v>
      </c>
      <c r="D95" s="234">
        <f t="shared" si="3"/>
        <v>77.82809198652437</v>
      </c>
      <c r="E95" s="194">
        <v>5.05</v>
      </c>
      <c r="F95" s="84">
        <f t="shared" si="2"/>
        <v>393.03186453194803</v>
      </c>
    </row>
    <row r="96" spans="1:7" ht="14.25" customHeight="1">
      <c r="A96" s="72">
        <v>93</v>
      </c>
      <c r="B96" s="318" t="s">
        <v>274</v>
      </c>
      <c r="C96" s="81">
        <v>60.9</v>
      </c>
      <c r="D96" s="234">
        <f t="shared" si="3"/>
        <v>59.025290186542144</v>
      </c>
      <c r="E96" s="194">
        <v>5.05</v>
      </c>
      <c r="F96" s="84">
        <f t="shared" si="2"/>
        <v>298.0777154420378</v>
      </c>
    </row>
    <row r="97" spans="1:6" ht="14.25" customHeight="1">
      <c r="A97" s="72">
        <v>94</v>
      </c>
      <c r="B97" s="319" t="s">
        <v>361</v>
      </c>
      <c r="C97" s="81">
        <v>42.9</v>
      </c>
      <c r="D97" s="234">
        <f t="shared" si="3"/>
        <v>41.579391609239046</v>
      </c>
      <c r="E97" s="194">
        <v>5.05</v>
      </c>
      <c r="F97" s="84">
        <f t="shared" si="2"/>
        <v>209.97592762665718</v>
      </c>
    </row>
    <row r="98" spans="1:6" ht="14.25" customHeight="1">
      <c r="A98" s="72">
        <v>95</v>
      </c>
      <c r="B98" s="319" t="s">
        <v>127</v>
      </c>
      <c r="C98" s="81">
        <v>43.9</v>
      </c>
      <c r="D98" s="234">
        <f t="shared" si="3"/>
        <v>42.548608196866994</v>
      </c>
      <c r="E98" s="194">
        <v>5.05</v>
      </c>
      <c r="F98" s="84">
        <f t="shared" si="2"/>
        <v>214.87047139417831</v>
      </c>
    </row>
    <row r="99" spans="1:6" ht="14.25" customHeight="1">
      <c r="A99" s="72">
        <v>96</v>
      </c>
      <c r="B99" s="318" t="s">
        <v>128</v>
      </c>
      <c r="C99" s="81">
        <v>42.5</v>
      </c>
      <c r="D99" s="234">
        <f t="shared" si="3"/>
        <v>41.191704974187871</v>
      </c>
      <c r="E99" s="194">
        <v>5.05</v>
      </c>
      <c r="F99" s="84">
        <f t="shared" si="2"/>
        <v>208.01811011964875</v>
      </c>
    </row>
    <row r="100" spans="1:6" ht="14.25" customHeight="1">
      <c r="A100" s="72">
        <v>97</v>
      </c>
      <c r="B100" s="319" t="s">
        <v>362</v>
      </c>
      <c r="C100" s="81">
        <v>41.9</v>
      </c>
      <c r="D100" s="234">
        <f t="shared" si="3"/>
        <v>40.610175021611099</v>
      </c>
      <c r="E100" s="194">
        <v>5.05</v>
      </c>
      <c r="F100" s="84">
        <f t="shared" si="2"/>
        <v>205.08138385913605</v>
      </c>
    </row>
    <row r="101" spans="1:6" ht="14.25" customHeight="1">
      <c r="A101" s="72">
        <v>98</v>
      </c>
      <c r="B101" s="318" t="s">
        <v>231</v>
      </c>
      <c r="C101" s="81">
        <v>42.4</v>
      </c>
      <c r="D101" s="234">
        <f t="shared" si="3"/>
        <v>41.094783315425076</v>
      </c>
      <c r="E101" s="194">
        <v>5.05</v>
      </c>
      <c r="F101" s="84">
        <f t="shared" si="2"/>
        <v>207.52865574289663</v>
      </c>
    </row>
    <row r="102" spans="1:6" ht="14.25" customHeight="1">
      <c r="A102" s="72">
        <v>99</v>
      </c>
      <c r="B102" s="318" t="s">
        <v>414</v>
      </c>
      <c r="C102" s="81">
        <v>43.8</v>
      </c>
      <c r="D102" s="234">
        <f t="shared" si="3"/>
        <v>42.451686538104205</v>
      </c>
      <c r="E102" s="194">
        <v>5.05</v>
      </c>
      <c r="F102" s="84">
        <f t="shared" si="2"/>
        <v>214.38101701742622</v>
      </c>
    </row>
    <row r="103" spans="1:6" ht="14.25" customHeight="1">
      <c r="A103" s="72">
        <v>100</v>
      </c>
      <c r="B103" s="319" t="s">
        <v>364</v>
      </c>
      <c r="C103" s="81">
        <v>42.9</v>
      </c>
      <c r="D103" s="234">
        <f t="shared" si="3"/>
        <v>41.579391609239046</v>
      </c>
      <c r="E103" s="194">
        <v>5.05</v>
      </c>
      <c r="F103" s="84">
        <f t="shared" si="2"/>
        <v>209.97592762665718</v>
      </c>
    </row>
    <row r="104" spans="1:6" ht="14.25" customHeight="1">
      <c r="A104" s="72">
        <v>101</v>
      </c>
      <c r="B104" s="319" t="s">
        <v>130</v>
      </c>
      <c r="C104" s="81">
        <v>80.8</v>
      </c>
      <c r="D104" s="234">
        <f t="shared" si="3"/>
        <v>78.312700280338348</v>
      </c>
      <c r="E104" s="194">
        <v>5.05</v>
      </c>
      <c r="F104" s="84">
        <f t="shared" si="2"/>
        <v>395.47913641570864</v>
      </c>
    </row>
    <row r="105" spans="1:6" ht="14.25" customHeight="1">
      <c r="A105" s="72">
        <v>102</v>
      </c>
      <c r="B105" s="318" t="s">
        <v>279</v>
      </c>
      <c r="C105" s="81">
        <v>61</v>
      </c>
      <c r="D105" s="234">
        <f t="shared" si="3"/>
        <v>59.122211845304939</v>
      </c>
      <c r="E105" s="194">
        <v>5.05</v>
      </c>
      <c r="F105" s="84">
        <f t="shared" si="2"/>
        <v>298.56716981878992</v>
      </c>
    </row>
    <row r="106" spans="1:6" ht="14.25" customHeight="1">
      <c r="A106" s="72">
        <v>103</v>
      </c>
      <c r="B106" s="318" t="s">
        <v>131</v>
      </c>
      <c r="C106" s="81">
        <v>42.8</v>
      </c>
      <c r="D106" s="234">
        <f t="shared" si="3"/>
        <v>41.482469950476251</v>
      </c>
      <c r="E106" s="194">
        <v>5.05</v>
      </c>
      <c r="F106" s="84">
        <f t="shared" si="2"/>
        <v>209.48647324990506</v>
      </c>
    </row>
    <row r="107" spans="1:6" ht="14.25" customHeight="1">
      <c r="A107" s="71">
        <v>104</v>
      </c>
      <c r="B107" s="318" t="s">
        <v>132</v>
      </c>
      <c r="C107" s="81">
        <v>44.1</v>
      </c>
      <c r="D107" s="234">
        <f t="shared" si="3"/>
        <v>42.742451514392584</v>
      </c>
      <c r="E107" s="194">
        <v>5.05</v>
      </c>
      <c r="F107" s="84">
        <f t="shared" si="2"/>
        <v>215.84938014768255</v>
      </c>
    </row>
    <row r="108" spans="1:6" ht="14.25" customHeight="1">
      <c r="A108" s="72">
        <v>105</v>
      </c>
      <c r="B108" s="318" t="s">
        <v>133</v>
      </c>
      <c r="C108" s="81">
        <v>42</v>
      </c>
      <c r="D108" s="234">
        <f t="shared" si="3"/>
        <v>40.707096680373894</v>
      </c>
      <c r="E108" s="194">
        <v>5.05</v>
      </c>
      <c r="F108" s="84">
        <f t="shared" si="2"/>
        <v>205.57083823588815</v>
      </c>
    </row>
    <row r="109" spans="1:6" ht="14.25" customHeight="1">
      <c r="A109" s="72">
        <v>106</v>
      </c>
      <c r="B109" s="319" t="s">
        <v>365</v>
      </c>
      <c r="C109" s="81">
        <v>42.1</v>
      </c>
      <c r="D109" s="234">
        <f t="shared" si="3"/>
        <v>40.80401833913669</v>
      </c>
      <c r="E109" s="194">
        <v>5.05</v>
      </c>
      <c r="F109" s="84">
        <f t="shared" si="2"/>
        <v>206.06029261264027</v>
      </c>
    </row>
    <row r="110" spans="1:6" ht="14.25" customHeight="1">
      <c r="A110" s="72">
        <v>107</v>
      </c>
      <c r="B110" s="318" t="s">
        <v>134</v>
      </c>
      <c r="C110" s="81">
        <v>42.4</v>
      </c>
      <c r="D110" s="234">
        <f t="shared" si="3"/>
        <v>41.094783315425076</v>
      </c>
      <c r="E110" s="194">
        <v>5.05</v>
      </c>
      <c r="F110" s="84">
        <f t="shared" si="2"/>
        <v>207.52865574289663</v>
      </c>
    </row>
    <row r="111" spans="1:6" ht="14.25" customHeight="1">
      <c r="A111" s="72">
        <v>108</v>
      </c>
      <c r="B111" s="319" t="s">
        <v>135</v>
      </c>
      <c r="C111" s="81">
        <v>44.1</v>
      </c>
      <c r="D111" s="234">
        <f t="shared" si="3"/>
        <v>42.742451514392584</v>
      </c>
      <c r="E111" s="194">
        <v>5.05</v>
      </c>
      <c r="F111" s="84">
        <f t="shared" si="2"/>
        <v>215.84938014768255</v>
      </c>
    </row>
    <row r="112" spans="1:6" ht="14.25" customHeight="1">
      <c r="A112" s="72">
        <v>109</v>
      </c>
      <c r="B112" s="318" t="s">
        <v>366</v>
      </c>
      <c r="C112" s="81">
        <v>42.9</v>
      </c>
      <c r="D112" s="234">
        <f t="shared" si="3"/>
        <v>41.579391609239046</v>
      </c>
      <c r="E112" s="194">
        <v>5.05</v>
      </c>
      <c r="F112" s="84">
        <f t="shared" si="2"/>
        <v>209.97592762665718</v>
      </c>
    </row>
    <row r="113" spans="1:6" ht="14.25" customHeight="1">
      <c r="A113" s="72">
        <v>110</v>
      </c>
      <c r="B113" s="318" t="s">
        <v>367</v>
      </c>
      <c r="C113" s="81">
        <v>80.7</v>
      </c>
      <c r="D113" s="234">
        <f t="shared" si="3"/>
        <v>78.215778621575552</v>
      </c>
      <c r="E113" s="194">
        <v>5.05</v>
      </c>
      <c r="F113" s="84">
        <f t="shared" si="2"/>
        <v>394.98968203895652</v>
      </c>
    </row>
    <row r="114" spans="1:6" ht="14.25" customHeight="1">
      <c r="A114" s="72">
        <v>111</v>
      </c>
      <c r="B114" s="319" t="s">
        <v>136</v>
      </c>
      <c r="C114" s="81">
        <v>60.9</v>
      </c>
      <c r="D114" s="234">
        <f t="shared" si="3"/>
        <v>59.025290186542144</v>
      </c>
      <c r="E114" s="194">
        <v>5.05</v>
      </c>
      <c r="F114" s="84">
        <f t="shared" si="2"/>
        <v>298.0777154420378</v>
      </c>
    </row>
    <row r="115" spans="1:6" ht="14.25" customHeight="1">
      <c r="A115" s="72">
        <v>112</v>
      </c>
      <c r="B115" s="319" t="s">
        <v>368</v>
      </c>
      <c r="C115" s="81">
        <v>42.9</v>
      </c>
      <c r="D115" s="234">
        <f t="shared" si="3"/>
        <v>41.579391609239046</v>
      </c>
      <c r="E115" s="194">
        <v>5.05</v>
      </c>
      <c r="F115" s="84">
        <f t="shared" si="2"/>
        <v>209.97592762665718</v>
      </c>
    </row>
    <row r="116" spans="1:6" ht="14.25" customHeight="1">
      <c r="A116" s="72">
        <v>113</v>
      </c>
      <c r="B116" s="318" t="s">
        <v>137</v>
      </c>
      <c r="C116" s="81">
        <v>44</v>
      </c>
      <c r="D116" s="234">
        <f t="shared" si="3"/>
        <v>42.645529855629789</v>
      </c>
      <c r="E116" s="194">
        <v>5.05</v>
      </c>
      <c r="F116" s="84">
        <f t="shared" si="2"/>
        <v>215.35992577093043</v>
      </c>
    </row>
    <row r="117" spans="1:6" ht="14.25" customHeight="1">
      <c r="A117" s="72">
        <v>114</v>
      </c>
      <c r="B117" s="318" t="s">
        <v>369</v>
      </c>
      <c r="C117" s="81">
        <v>42.3</v>
      </c>
      <c r="D117" s="234">
        <f t="shared" si="3"/>
        <v>40.997861656662273</v>
      </c>
      <c r="E117" s="194">
        <v>5.05</v>
      </c>
      <c r="F117" s="84">
        <f t="shared" si="2"/>
        <v>207.03920136614448</v>
      </c>
    </row>
    <row r="118" spans="1:6" ht="14.25" customHeight="1">
      <c r="A118" s="72">
        <v>115</v>
      </c>
      <c r="B118" s="318" t="s">
        <v>139</v>
      </c>
      <c r="C118" s="81">
        <v>41.8</v>
      </c>
      <c r="D118" s="234">
        <f t="shared" si="3"/>
        <v>40.513253362848303</v>
      </c>
      <c r="E118" s="194">
        <v>5.05</v>
      </c>
      <c r="F118" s="84">
        <f t="shared" si="2"/>
        <v>204.59192948238393</v>
      </c>
    </row>
    <row r="119" spans="1:6" ht="14.25" customHeight="1">
      <c r="A119" s="72">
        <v>116</v>
      </c>
      <c r="B119" s="318" t="s">
        <v>140</v>
      </c>
      <c r="C119" s="81">
        <v>42.2</v>
      </c>
      <c r="D119" s="234">
        <f t="shared" si="3"/>
        <v>40.900939997899485</v>
      </c>
      <c r="E119" s="194">
        <v>5.05</v>
      </c>
      <c r="F119" s="84">
        <f t="shared" si="2"/>
        <v>206.54974698939239</v>
      </c>
    </row>
    <row r="120" spans="1:6" ht="14.25" customHeight="1">
      <c r="A120" s="72">
        <v>117</v>
      </c>
      <c r="B120" s="318" t="s">
        <v>370</v>
      </c>
      <c r="C120" s="81">
        <v>44.1</v>
      </c>
      <c r="D120" s="234">
        <f t="shared" si="3"/>
        <v>42.742451514392584</v>
      </c>
      <c r="E120" s="194">
        <v>5.05</v>
      </c>
      <c r="F120" s="84">
        <f t="shared" si="2"/>
        <v>215.84938014768255</v>
      </c>
    </row>
    <row r="121" spans="1:6" ht="14.25" customHeight="1">
      <c r="A121" s="72">
        <v>118</v>
      </c>
      <c r="B121" s="319" t="s">
        <v>142</v>
      </c>
      <c r="C121" s="81">
        <v>42.7</v>
      </c>
      <c r="D121" s="234">
        <f t="shared" si="3"/>
        <v>41.385548291713462</v>
      </c>
      <c r="E121" s="194">
        <v>5.05</v>
      </c>
      <c r="F121" s="84">
        <f t="shared" si="2"/>
        <v>208.99701887315297</v>
      </c>
    </row>
    <row r="122" spans="1:6" ht="14.25" customHeight="1">
      <c r="A122" s="72">
        <v>119</v>
      </c>
      <c r="B122" s="319" t="s">
        <v>143</v>
      </c>
      <c r="C122" s="81">
        <v>80.5</v>
      </c>
      <c r="D122" s="234">
        <f t="shared" si="3"/>
        <v>78.021935304049961</v>
      </c>
      <c r="E122" s="194">
        <v>5.05</v>
      </c>
      <c r="F122" s="84">
        <f t="shared" si="2"/>
        <v>394.01077328545227</v>
      </c>
    </row>
    <row r="123" spans="1:6" ht="14.25" customHeight="1">
      <c r="A123" s="72">
        <v>120</v>
      </c>
      <c r="B123" s="319" t="s">
        <v>144</v>
      </c>
      <c r="C123" s="81">
        <v>61</v>
      </c>
      <c r="D123" s="234">
        <f t="shared" si="3"/>
        <v>59.122211845304939</v>
      </c>
      <c r="E123" s="194">
        <v>5.05</v>
      </c>
      <c r="F123" s="84">
        <f t="shared" si="2"/>
        <v>298.56716981878992</v>
      </c>
    </row>
    <row r="124" spans="1:6" ht="14.25" customHeight="1">
      <c r="A124" s="72">
        <v>121</v>
      </c>
      <c r="B124" s="318" t="s">
        <v>145</v>
      </c>
      <c r="C124" s="81">
        <v>42.9</v>
      </c>
      <c r="D124" s="234">
        <f t="shared" si="3"/>
        <v>41.579391609239046</v>
      </c>
      <c r="E124" s="194">
        <v>5.05</v>
      </c>
      <c r="F124" s="84">
        <f t="shared" si="2"/>
        <v>209.97592762665718</v>
      </c>
    </row>
    <row r="125" spans="1:6" ht="14.25" customHeight="1">
      <c r="A125" s="71">
        <v>122</v>
      </c>
      <c r="B125" s="325" t="s">
        <v>146</v>
      </c>
      <c r="C125" s="81">
        <v>44.1</v>
      </c>
      <c r="D125" s="234">
        <f t="shared" si="3"/>
        <v>42.742451514392584</v>
      </c>
      <c r="E125" s="194">
        <v>5.05</v>
      </c>
      <c r="F125" s="84">
        <f t="shared" si="2"/>
        <v>215.84938014768255</v>
      </c>
    </row>
    <row r="126" spans="1:6" ht="14.25" customHeight="1">
      <c r="A126" s="72">
        <v>123</v>
      </c>
      <c r="B126" s="316" t="s">
        <v>371</v>
      </c>
      <c r="C126" s="81">
        <v>42.3</v>
      </c>
      <c r="D126" s="234">
        <f t="shared" si="3"/>
        <v>40.997861656662273</v>
      </c>
      <c r="E126" s="194">
        <v>5.05</v>
      </c>
      <c r="F126" s="84">
        <f t="shared" si="2"/>
        <v>207.03920136614448</v>
      </c>
    </row>
    <row r="127" spans="1:6" ht="14.25" customHeight="1">
      <c r="A127" s="72">
        <v>124</v>
      </c>
      <c r="B127" s="318" t="s">
        <v>147</v>
      </c>
      <c r="C127" s="81">
        <v>41.8</v>
      </c>
      <c r="D127" s="234">
        <f t="shared" si="3"/>
        <v>40.513253362848303</v>
      </c>
      <c r="E127" s="194">
        <v>5.05</v>
      </c>
      <c r="F127" s="84">
        <f t="shared" si="2"/>
        <v>204.59192948238393</v>
      </c>
    </row>
    <row r="128" spans="1:6" ht="14.25" customHeight="1">
      <c r="A128" s="72">
        <v>125</v>
      </c>
      <c r="B128" s="318" t="s">
        <v>372</v>
      </c>
      <c r="C128" s="81">
        <v>42.4</v>
      </c>
      <c r="D128" s="234">
        <f t="shared" si="3"/>
        <v>41.094783315425076</v>
      </c>
      <c r="E128" s="194">
        <v>5.05</v>
      </c>
      <c r="F128" s="84">
        <f t="shared" si="2"/>
        <v>207.52865574289663</v>
      </c>
    </row>
    <row r="129" spans="1:6" ht="14.25" customHeight="1">
      <c r="A129" s="72">
        <v>126</v>
      </c>
      <c r="B129" s="318" t="s">
        <v>373</v>
      </c>
      <c r="C129" s="81">
        <v>43.8</v>
      </c>
      <c r="D129" s="234">
        <f t="shared" si="3"/>
        <v>42.451686538104205</v>
      </c>
      <c r="E129" s="194">
        <v>5.05</v>
      </c>
      <c r="F129" s="84">
        <f t="shared" si="2"/>
        <v>214.38101701742622</v>
      </c>
    </row>
    <row r="130" spans="1:6" ht="14.25" customHeight="1">
      <c r="A130" s="72">
        <v>127</v>
      </c>
      <c r="B130" s="319" t="s">
        <v>148</v>
      </c>
      <c r="C130" s="81">
        <v>42.8</v>
      </c>
      <c r="D130" s="234">
        <f t="shared" si="3"/>
        <v>41.482469950476251</v>
      </c>
      <c r="E130" s="194">
        <v>5.05</v>
      </c>
      <c r="F130" s="84">
        <f t="shared" si="2"/>
        <v>209.48647324990506</v>
      </c>
    </row>
    <row r="131" spans="1:6" ht="14.25" customHeight="1">
      <c r="A131" s="72">
        <v>128</v>
      </c>
      <c r="B131" s="318" t="s">
        <v>149</v>
      </c>
      <c r="C131" s="81">
        <v>80.5</v>
      </c>
      <c r="D131" s="234">
        <f t="shared" si="3"/>
        <v>78.021935304049961</v>
      </c>
      <c r="E131" s="194">
        <v>5.05</v>
      </c>
      <c r="F131" s="84">
        <f t="shared" si="2"/>
        <v>394.01077328545227</v>
      </c>
    </row>
    <row r="132" spans="1:6" ht="14.25" customHeight="1">
      <c r="A132" s="72">
        <v>129</v>
      </c>
      <c r="B132" s="318" t="s">
        <v>374</v>
      </c>
      <c r="C132" s="81">
        <v>60.8</v>
      </c>
      <c r="D132" s="234">
        <f t="shared" si="3"/>
        <v>58.928368527779341</v>
      </c>
      <c r="E132" s="194">
        <v>5.05</v>
      </c>
      <c r="F132" s="84">
        <f t="shared" si="2"/>
        <v>297.58826106528568</v>
      </c>
    </row>
    <row r="133" spans="1:6" ht="14.25" customHeight="1">
      <c r="A133" s="72">
        <v>130</v>
      </c>
      <c r="B133" s="319" t="s">
        <v>150</v>
      </c>
      <c r="C133" s="81">
        <v>42.7</v>
      </c>
      <c r="D133" s="234">
        <f t="shared" si="3"/>
        <v>41.385548291713462</v>
      </c>
      <c r="E133" s="194">
        <v>5.05</v>
      </c>
      <c r="F133" s="84">
        <f t="shared" ref="F133:F172" si="4">D133*E133</f>
        <v>208.99701887315297</v>
      </c>
    </row>
    <row r="134" spans="1:6" ht="14.25" customHeight="1">
      <c r="A134" s="72">
        <v>131</v>
      </c>
      <c r="B134" s="318" t="s">
        <v>151</v>
      </c>
      <c r="C134" s="81">
        <v>44.1</v>
      </c>
      <c r="D134" s="234">
        <f t="shared" ref="D134:D172" si="5">C134/12377.9*11996.866</f>
        <v>42.742451514392584</v>
      </c>
      <c r="E134" s="194">
        <v>5.05</v>
      </c>
      <c r="F134" s="84">
        <f t="shared" si="4"/>
        <v>215.84938014768255</v>
      </c>
    </row>
    <row r="135" spans="1:6" ht="14.25" customHeight="1">
      <c r="A135" s="72">
        <v>132</v>
      </c>
      <c r="B135" s="318" t="s">
        <v>223</v>
      </c>
      <c r="C135" s="81">
        <v>42.3</v>
      </c>
      <c r="D135" s="234">
        <f t="shared" si="5"/>
        <v>40.997861656662273</v>
      </c>
      <c r="E135" s="194">
        <v>5.05</v>
      </c>
      <c r="F135" s="84">
        <f t="shared" si="4"/>
        <v>207.03920136614448</v>
      </c>
    </row>
    <row r="136" spans="1:6" ht="14.25" customHeight="1">
      <c r="A136" s="72">
        <v>133</v>
      </c>
      <c r="B136" s="319" t="s">
        <v>152</v>
      </c>
      <c r="C136" s="81">
        <v>41.8</v>
      </c>
      <c r="D136" s="234">
        <f t="shared" si="5"/>
        <v>40.513253362848303</v>
      </c>
      <c r="E136" s="194">
        <v>5.05</v>
      </c>
      <c r="F136" s="84">
        <f t="shared" si="4"/>
        <v>204.59192948238393</v>
      </c>
    </row>
    <row r="137" spans="1:6" ht="43.15" customHeight="1">
      <c r="A137" s="72">
        <v>134</v>
      </c>
      <c r="B137" s="326" t="s">
        <v>375</v>
      </c>
      <c r="C137" s="81">
        <v>42.2</v>
      </c>
      <c r="D137" s="234">
        <f t="shared" si="5"/>
        <v>40.900939997899485</v>
      </c>
      <c r="E137" s="194">
        <v>5.05</v>
      </c>
      <c r="F137" s="84">
        <f t="shared" si="4"/>
        <v>206.54974698939239</v>
      </c>
    </row>
    <row r="138" spans="1:6" ht="14.25" customHeight="1">
      <c r="A138" s="72">
        <v>135</v>
      </c>
      <c r="B138" s="318" t="s">
        <v>153</v>
      </c>
      <c r="C138" s="81">
        <v>44.2</v>
      </c>
      <c r="D138" s="234">
        <f t="shared" si="5"/>
        <v>42.839373173155387</v>
      </c>
      <c r="E138" s="194">
        <v>5.05</v>
      </c>
      <c r="F138" s="84">
        <f t="shared" si="4"/>
        <v>216.3388345244347</v>
      </c>
    </row>
    <row r="139" spans="1:6" ht="14.25" customHeight="1">
      <c r="A139" s="72">
        <v>136</v>
      </c>
      <c r="B139" s="318" t="s">
        <v>376</v>
      </c>
      <c r="C139" s="81">
        <v>42.9</v>
      </c>
      <c r="D139" s="234">
        <f t="shared" si="5"/>
        <v>41.579391609239046</v>
      </c>
      <c r="E139" s="194">
        <v>5.05</v>
      </c>
      <c r="F139" s="84">
        <f t="shared" si="4"/>
        <v>209.97592762665718</v>
      </c>
    </row>
    <row r="140" spans="1:6" ht="14.25" customHeight="1">
      <c r="A140" s="72">
        <v>137</v>
      </c>
      <c r="B140" s="317" t="s">
        <v>154</v>
      </c>
      <c r="C140" s="81">
        <v>80.599999999999994</v>
      </c>
      <c r="D140" s="234">
        <f t="shared" si="5"/>
        <v>78.118856962812742</v>
      </c>
      <c r="E140" s="194">
        <v>5.05</v>
      </c>
      <c r="F140" s="84">
        <f t="shared" si="4"/>
        <v>394.50022766220434</v>
      </c>
    </row>
    <row r="141" spans="1:6" ht="14.25" customHeight="1">
      <c r="A141" s="72">
        <v>138</v>
      </c>
      <c r="B141" s="318" t="s">
        <v>155</v>
      </c>
      <c r="C141" s="81">
        <v>60.8</v>
      </c>
      <c r="D141" s="234">
        <f t="shared" si="5"/>
        <v>58.928368527779341</v>
      </c>
      <c r="E141" s="194">
        <v>5.05</v>
      </c>
      <c r="F141" s="84">
        <f t="shared" si="4"/>
        <v>297.58826106528568</v>
      </c>
    </row>
    <row r="142" spans="1:6" ht="14.25" customHeight="1">
      <c r="A142" s="72">
        <v>139</v>
      </c>
      <c r="B142" s="318" t="s">
        <v>377</v>
      </c>
      <c r="C142" s="81">
        <v>42.8</v>
      </c>
      <c r="D142" s="234">
        <f t="shared" si="5"/>
        <v>41.482469950476251</v>
      </c>
      <c r="E142" s="194">
        <v>5.05</v>
      </c>
      <c r="F142" s="84">
        <f t="shared" si="4"/>
        <v>209.48647324990506</v>
      </c>
    </row>
    <row r="143" spans="1:6" ht="14.25" customHeight="1">
      <c r="A143" s="72">
        <v>140</v>
      </c>
      <c r="B143" s="318" t="s">
        <v>157</v>
      </c>
      <c r="C143" s="81">
        <v>44.1</v>
      </c>
      <c r="D143" s="234">
        <f t="shared" si="5"/>
        <v>42.742451514392584</v>
      </c>
      <c r="E143" s="194">
        <v>5.05</v>
      </c>
      <c r="F143" s="84">
        <f t="shared" si="4"/>
        <v>215.84938014768255</v>
      </c>
    </row>
    <row r="144" spans="1:6" ht="14.25" customHeight="1">
      <c r="A144" s="72">
        <v>141</v>
      </c>
      <c r="B144" s="319" t="s">
        <v>378</v>
      </c>
      <c r="C144" s="81">
        <v>42</v>
      </c>
      <c r="D144" s="234">
        <f t="shared" si="5"/>
        <v>40.707096680373894</v>
      </c>
      <c r="E144" s="194">
        <v>5.05</v>
      </c>
      <c r="F144" s="84">
        <f t="shared" si="4"/>
        <v>205.57083823588815</v>
      </c>
    </row>
    <row r="145" spans="1:6" ht="14.25" customHeight="1">
      <c r="A145" s="72">
        <v>142</v>
      </c>
      <c r="B145" s="318" t="s">
        <v>158</v>
      </c>
      <c r="C145" s="81">
        <v>41.8</v>
      </c>
      <c r="D145" s="234">
        <f t="shared" si="5"/>
        <v>40.513253362848303</v>
      </c>
      <c r="E145" s="194">
        <v>5.05</v>
      </c>
      <c r="F145" s="84">
        <f t="shared" si="4"/>
        <v>204.59192948238393</v>
      </c>
    </row>
    <row r="146" spans="1:6" ht="14.25" customHeight="1">
      <c r="A146" s="70">
        <v>143</v>
      </c>
      <c r="B146" s="316" t="s">
        <v>379</v>
      </c>
      <c r="C146" s="81">
        <v>42.4</v>
      </c>
      <c r="D146" s="234">
        <f t="shared" si="5"/>
        <v>41.094783315425076</v>
      </c>
      <c r="E146" s="194">
        <v>5.05</v>
      </c>
      <c r="F146" s="84">
        <f t="shared" si="4"/>
        <v>207.52865574289663</v>
      </c>
    </row>
    <row r="147" spans="1:6" ht="14.25" customHeight="1">
      <c r="A147" s="72">
        <v>144</v>
      </c>
      <c r="B147" s="319" t="s">
        <v>159</v>
      </c>
      <c r="C147" s="81">
        <v>43.8</v>
      </c>
      <c r="D147" s="234">
        <f t="shared" si="5"/>
        <v>42.451686538104205</v>
      </c>
      <c r="E147" s="194">
        <v>5.05</v>
      </c>
      <c r="F147" s="84">
        <f t="shared" si="4"/>
        <v>214.38101701742622</v>
      </c>
    </row>
    <row r="148" spans="1:6" ht="14.25" customHeight="1">
      <c r="A148" s="72">
        <v>145</v>
      </c>
      <c r="B148" s="319" t="s">
        <v>380</v>
      </c>
      <c r="C148" s="81">
        <v>43</v>
      </c>
      <c r="D148" s="234">
        <f t="shared" si="5"/>
        <v>41.676313268001842</v>
      </c>
      <c r="E148" s="194">
        <v>5.05</v>
      </c>
      <c r="F148" s="84">
        <f t="shared" si="4"/>
        <v>210.4653820034093</v>
      </c>
    </row>
    <row r="149" spans="1:6" ht="14.25" customHeight="1">
      <c r="A149" s="231">
        <v>146</v>
      </c>
      <c r="B149" s="316" t="s">
        <v>280</v>
      </c>
      <c r="C149" s="228">
        <v>80.5</v>
      </c>
      <c r="D149" s="234">
        <f t="shared" si="5"/>
        <v>78.021935304049961</v>
      </c>
      <c r="E149" s="194">
        <v>5.05</v>
      </c>
      <c r="F149" s="226">
        <f t="shared" si="4"/>
        <v>394.01077328545227</v>
      </c>
    </row>
    <row r="150" spans="1:6" ht="14.25" customHeight="1">
      <c r="A150" s="72">
        <v>147</v>
      </c>
      <c r="B150" s="319" t="s">
        <v>160</v>
      </c>
      <c r="C150" s="81">
        <v>61.1</v>
      </c>
      <c r="D150" s="234">
        <f t="shared" si="5"/>
        <v>59.219133504067742</v>
      </c>
      <c r="E150" s="194">
        <v>5.05</v>
      </c>
      <c r="F150" s="84">
        <f t="shared" si="4"/>
        <v>299.0566241955421</v>
      </c>
    </row>
    <row r="151" spans="1:6" ht="14.25" customHeight="1">
      <c r="A151" s="72">
        <v>148</v>
      </c>
      <c r="B151" s="318" t="s">
        <v>161</v>
      </c>
      <c r="C151" s="81">
        <v>42.8</v>
      </c>
      <c r="D151" s="234">
        <f t="shared" si="5"/>
        <v>41.482469950476251</v>
      </c>
      <c r="E151" s="194">
        <v>5.05</v>
      </c>
      <c r="F151" s="84">
        <f t="shared" si="4"/>
        <v>209.48647324990506</v>
      </c>
    </row>
    <row r="152" spans="1:6" ht="14.25" customHeight="1">
      <c r="A152" s="72">
        <v>149</v>
      </c>
      <c r="B152" s="318" t="s">
        <v>162</v>
      </c>
      <c r="C152" s="81">
        <v>44</v>
      </c>
      <c r="D152" s="234">
        <f t="shared" si="5"/>
        <v>42.645529855629789</v>
      </c>
      <c r="E152" s="194">
        <v>5.05</v>
      </c>
      <c r="F152" s="84">
        <f t="shared" si="4"/>
        <v>215.35992577093043</v>
      </c>
    </row>
    <row r="153" spans="1:6" ht="14.25" customHeight="1">
      <c r="A153" s="217">
        <v>150</v>
      </c>
      <c r="B153" s="317" t="s">
        <v>381</v>
      </c>
      <c r="C153" s="81">
        <v>42.5</v>
      </c>
      <c r="D153" s="234">
        <f t="shared" si="5"/>
        <v>41.191704974187871</v>
      </c>
      <c r="E153" s="194">
        <v>5.05</v>
      </c>
      <c r="F153" s="84">
        <f t="shared" si="4"/>
        <v>208.01811011964875</v>
      </c>
    </row>
    <row r="154" spans="1:6" ht="14.25" customHeight="1">
      <c r="A154" s="72">
        <v>151</v>
      </c>
      <c r="B154" s="318" t="s">
        <v>163</v>
      </c>
      <c r="C154" s="81">
        <v>41.6</v>
      </c>
      <c r="D154" s="234">
        <f t="shared" si="5"/>
        <v>40.319410045322712</v>
      </c>
      <c r="E154" s="194">
        <v>5.05</v>
      </c>
      <c r="F154" s="84">
        <f t="shared" si="4"/>
        <v>203.61302072887969</v>
      </c>
    </row>
    <row r="155" spans="1:6" ht="14.25" customHeight="1">
      <c r="A155" s="72">
        <v>152</v>
      </c>
      <c r="B155" s="319" t="s">
        <v>382</v>
      </c>
      <c r="C155" s="81">
        <v>42.3</v>
      </c>
      <c r="D155" s="234">
        <f t="shared" si="5"/>
        <v>40.997861656662273</v>
      </c>
      <c r="E155" s="194">
        <v>5.05</v>
      </c>
      <c r="F155" s="84">
        <f t="shared" si="4"/>
        <v>207.03920136614448</v>
      </c>
    </row>
    <row r="156" spans="1:6" ht="14.25" customHeight="1">
      <c r="A156" s="72">
        <v>153</v>
      </c>
      <c r="B156" s="319" t="s">
        <v>383</v>
      </c>
      <c r="C156" s="81">
        <v>43.9</v>
      </c>
      <c r="D156" s="234">
        <f t="shared" si="5"/>
        <v>42.548608196866994</v>
      </c>
      <c r="E156" s="194">
        <v>5.05</v>
      </c>
      <c r="F156" s="84">
        <f t="shared" si="4"/>
        <v>214.87047139417831</v>
      </c>
    </row>
    <row r="157" spans="1:6" ht="14.25" customHeight="1">
      <c r="A157" s="72">
        <v>154</v>
      </c>
      <c r="B157" s="319" t="s">
        <v>165</v>
      </c>
      <c r="C157" s="81">
        <v>42.6</v>
      </c>
      <c r="D157" s="234">
        <f>C157/12377.9*11996.866</f>
        <v>41.288626632950667</v>
      </c>
      <c r="E157" s="194">
        <v>5.05</v>
      </c>
      <c r="F157" s="84">
        <f t="shared" si="4"/>
        <v>208.50756449640085</v>
      </c>
    </row>
    <row r="158" spans="1:6" ht="14.25" customHeight="1">
      <c r="A158" s="217">
        <v>155</v>
      </c>
      <c r="B158" s="316" t="s">
        <v>384</v>
      </c>
      <c r="C158" s="81">
        <v>80.8</v>
      </c>
      <c r="D158" s="234">
        <f t="shared" si="5"/>
        <v>78.312700280338348</v>
      </c>
      <c r="E158" s="194">
        <v>5.05</v>
      </c>
      <c r="F158" s="84">
        <f t="shared" si="4"/>
        <v>395.47913641570864</v>
      </c>
    </row>
    <row r="159" spans="1:6" ht="14.25" customHeight="1">
      <c r="A159" s="70">
        <v>156</v>
      </c>
      <c r="B159" s="316" t="s">
        <v>281</v>
      </c>
      <c r="C159" s="81">
        <v>45.7</v>
      </c>
      <c r="D159" s="234">
        <f t="shared" si="5"/>
        <v>44.293198054597312</v>
      </c>
      <c r="E159" s="194">
        <v>5.05</v>
      </c>
      <c r="F159" s="84">
        <f t="shared" si="4"/>
        <v>223.68065017571641</v>
      </c>
    </row>
    <row r="160" spans="1:6" ht="14.25" customHeight="1">
      <c r="A160" s="72">
        <v>157</v>
      </c>
      <c r="B160" s="317" t="s">
        <v>385</v>
      </c>
      <c r="C160" s="81">
        <v>37.4</v>
      </c>
      <c r="D160" s="234">
        <f t="shared" si="5"/>
        <v>36.248700377285324</v>
      </c>
      <c r="E160" s="194">
        <v>5.05</v>
      </c>
      <c r="F160" s="84">
        <f t="shared" si="4"/>
        <v>183.05593690529088</v>
      </c>
    </row>
    <row r="161" spans="1:9" ht="14.25" customHeight="1">
      <c r="A161" s="70">
        <v>158</v>
      </c>
      <c r="B161" s="316" t="s">
        <v>334</v>
      </c>
      <c r="C161" s="81">
        <v>68.7</v>
      </c>
      <c r="D161" s="234">
        <f t="shared" si="5"/>
        <v>66.585179570040154</v>
      </c>
      <c r="E161" s="194">
        <v>5.05</v>
      </c>
      <c r="F161" s="84">
        <f t="shared" si="4"/>
        <v>336.25515682870275</v>
      </c>
    </row>
    <row r="162" spans="1:9" ht="14.25" customHeight="1">
      <c r="A162" s="72">
        <v>159</v>
      </c>
      <c r="B162" s="316" t="s">
        <v>166</v>
      </c>
      <c r="C162" s="81">
        <v>42.4</v>
      </c>
      <c r="D162" s="234">
        <f t="shared" si="5"/>
        <v>41.094783315425076</v>
      </c>
      <c r="E162" s="194">
        <v>5.05</v>
      </c>
      <c r="F162" s="84">
        <f t="shared" si="4"/>
        <v>207.52865574289663</v>
      </c>
    </row>
    <row r="163" spans="1:9" ht="14.25" customHeight="1">
      <c r="A163" s="70">
        <v>160</v>
      </c>
      <c r="B163" s="359" t="s">
        <v>416</v>
      </c>
      <c r="C163" s="81">
        <v>68.2</v>
      </c>
      <c r="D163" s="234">
        <f t="shared" si="5"/>
        <v>66.100571276226191</v>
      </c>
      <c r="E163" s="194">
        <v>5.05</v>
      </c>
      <c r="F163" s="84">
        <f t="shared" si="4"/>
        <v>333.80788494494226</v>
      </c>
    </row>
    <row r="164" spans="1:9" ht="14.25" customHeight="1">
      <c r="A164" s="70">
        <v>161</v>
      </c>
      <c r="B164" s="317" t="s">
        <v>386</v>
      </c>
      <c r="C164" s="81">
        <v>58</v>
      </c>
      <c r="D164" s="234">
        <f t="shared" si="5"/>
        <v>56.214562082421097</v>
      </c>
      <c r="E164" s="194">
        <v>5.05</v>
      </c>
      <c r="F164" s="84">
        <f t="shared" si="4"/>
        <v>283.88353851622651</v>
      </c>
    </row>
    <row r="165" spans="1:9" ht="14.25" customHeight="1">
      <c r="A165" s="70">
        <v>162</v>
      </c>
      <c r="B165" s="316" t="s">
        <v>216</v>
      </c>
      <c r="C165" s="81">
        <v>41.9</v>
      </c>
      <c r="D165" s="234">
        <f t="shared" si="5"/>
        <v>40.610175021611099</v>
      </c>
      <c r="E165" s="194">
        <v>5.05</v>
      </c>
      <c r="F165" s="84">
        <f t="shared" si="4"/>
        <v>205.08138385913605</v>
      </c>
    </row>
    <row r="166" spans="1:9" ht="14.25" customHeight="1">
      <c r="A166" s="72">
        <v>163</v>
      </c>
      <c r="B166" s="318" t="s">
        <v>282</v>
      </c>
      <c r="C166" s="81">
        <v>45.5</v>
      </c>
      <c r="D166" s="234">
        <f t="shared" si="5"/>
        <v>44.099354737071721</v>
      </c>
      <c r="E166" s="194">
        <v>5.05</v>
      </c>
      <c r="F166" s="84">
        <f t="shared" si="4"/>
        <v>222.70174142221219</v>
      </c>
    </row>
    <row r="167" spans="1:9" ht="14.25" customHeight="1">
      <c r="A167" s="72">
        <v>164</v>
      </c>
      <c r="B167" s="318" t="s">
        <v>167</v>
      </c>
      <c r="C167" s="81">
        <v>37.6</v>
      </c>
      <c r="D167" s="234">
        <f t="shared" si="5"/>
        <v>36.442543694810915</v>
      </c>
      <c r="E167" s="194">
        <v>5.05</v>
      </c>
      <c r="F167" s="84">
        <f t="shared" si="4"/>
        <v>184.03484565879512</v>
      </c>
    </row>
    <row r="168" spans="1:9" ht="14.25" customHeight="1">
      <c r="A168" s="72">
        <v>165</v>
      </c>
      <c r="B168" s="318" t="s">
        <v>387</v>
      </c>
      <c r="C168" s="81">
        <v>68.7</v>
      </c>
      <c r="D168" s="234">
        <f t="shared" si="5"/>
        <v>66.585179570040154</v>
      </c>
      <c r="E168" s="194">
        <v>5.05</v>
      </c>
      <c r="F168" s="84">
        <f t="shared" si="4"/>
        <v>336.25515682870275</v>
      </c>
    </row>
    <row r="169" spans="1:9" ht="14.25" customHeight="1">
      <c r="A169" s="70">
        <v>166</v>
      </c>
      <c r="B169" s="317" t="s">
        <v>388</v>
      </c>
      <c r="C169" s="81">
        <v>42.6</v>
      </c>
      <c r="D169" s="234">
        <f t="shared" si="5"/>
        <v>41.288626632950667</v>
      </c>
      <c r="E169" s="194">
        <v>5.05</v>
      </c>
      <c r="F169" s="84">
        <f t="shared" si="4"/>
        <v>208.50756449640085</v>
      </c>
    </row>
    <row r="170" spans="1:9" ht="14.25" customHeight="1">
      <c r="A170" s="72">
        <v>167</v>
      </c>
      <c r="B170" s="318" t="s">
        <v>389</v>
      </c>
      <c r="C170" s="81">
        <v>68.2</v>
      </c>
      <c r="D170" s="234">
        <f t="shared" si="5"/>
        <v>66.100571276226191</v>
      </c>
      <c r="E170" s="194">
        <v>5.05</v>
      </c>
      <c r="F170" s="84">
        <f t="shared" si="4"/>
        <v>333.80788494494226</v>
      </c>
    </row>
    <row r="171" spans="1:9" ht="14.25" customHeight="1">
      <c r="A171" s="72">
        <v>168</v>
      </c>
      <c r="B171" s="316" t="s">
        <v>485</v>
      </c>
      <c r="C171" s="81">
        <v>57.8</v>
      </c>
      <c r="D171" s="234">
        <f t="shared" si="5"/>
        <v>56.020718764895499</v>
      </c>
      <c r="E171" s="194">
        <v>5.05</v>
      </c>
      <c r="F171" s="84">
        <f t="shared" si="4"/>
        <v>282.90462976272227</v>
      </c>
    </row>
    <row r="172" spans="1:9" ht="14.25" customHeight="1">
      <c r="A172" s="72">
        <v>169</v>
      </c>
      <c r="B172" s="349" t="s">
        <v>402</v>
      </c>
      <c r="C172" s="81">
        <v>41.6</v>
      </c>
      <c r="D172" s="234">
        <f t="shared" si="5"/>
        <v>40.319410045322712</v>
      </c>
      <c r="E172" s="194">
        <v>5.05</v>
      </c>
      <c r="F172" s="84">
        <f t="shared" si="4"/>
        <v>203.61302072887969</v>
      </c>
    </row>
    <row r="173" spans="1:9" ht="14.25" customHeight="1">
      <c r="A173" s="157"/>
      <c r="B173" s="189"/>
      <c r="D173" s="191"/>
      <c r="E173" s="160"/>
    </row>
    <row r="174" spans="1:9" ht="14.25" customHeight="1">
      <c r="A174" s="157"/>
      <c r="B174" s="190"/>
      <c r="C174" s="158"/>
      <c r="D174" s="192"/>
      <c r="E174" s="160"/>
      <c r="F174" s="161"/>
    </row>
    <row r="175" spans="1:9" ht="14.25" customHeight="1">
      <c r="A175" s="157"/>
      <c r="B175" s="190"/>
      <c r="C175" s="158">
        <f>SUM(C4:C172)</f>
        <v>9105.7000000000007</v>
      </c>
      <c r="D175" s="263">
        <f>SUM(D4:D172)</f>
        <v>8825.3954819638293</v>
      </c>
      <c r="E175" s="160"/>
      <c r="F175" s="161">
        <f>SUM(F4:F172)</f>
        <v>44568.247183917287</v>
      </c>
    </row>
    <row r="176" spans="1:9" ht="15.75">
      <c r="A176" s="78"/>
      <c r="B176" s="190"/>
      <c r="C176" s="78"/>
      <c r="D176" s="192"/>
      <c r="E176" s="78"/>
      <c r="F176" s="87"/>
      <c r="H176" s="157"/>
      <c r="I176" s="162"/>
    </row>
    <row r="177" spans="3:9" ht="15.75">
      <c r="D177" s="192"/>
      <c r="H177" s="157"/>
      <c r="I177" s="162"/>
    </row>
    <row r="178" spans="3:9" ht="15.75">
      <c r="D178" s="490">
        <f>D175/C175</f>
        <v>0.96921658762795049</v>
      </c>
      <c r="F178" s="88">
        <f>F175/C175</f>
        <v>4.8945437675211441</v>
      </c>
      <c r="H178" s="157"/>
      <c r="I178" s="162"/>
    </row>
    <row r="179" spans="3:9" ht="15.75">
      <c r="H179" s="157"/>
      <c r="I179" s="162"/>
    </row>
    <row r="180" spans="3:9" ht="15.75">
      <c r="H180" s="157"/>
      <c r="I180" s="162"/>
    </row>
    <row r="181" spans="3:9" ht="15.75">
      <c r="H181" s="157"/>
      <c r="I181" s="162"/>
    </row>
    <row r="182" spans="3:9" ht="15.75">
      <c r="H182" s="157"/>
      <c r="I182" s="162"/>
    </row>
    <row r="183" spans="3:9" ht="15.75">
      <c r="H183" s="157"/>
      <c r="I183" s="162"/>
    </row>
    <row r="184" spans="3:9" ht="15.75">
      <c r="H184" s="157"/>
      <c r="I184" s="162"/>
    </row>
    <row r="185" spans="3:9" ht="15.75">
      <c r="H185" s="157"/>
      <c r="I185" s="162"/>
    </row>
    <row r="186" spans="3:9" ht="15.75">
      <c r="H186" s="157"/>
      <c r="I186" s="162"/>
    </row>
    <row r="187" spans="3:9" ht="15.75">
      <c r="H187" s="157"/>
      <c r="I187" s="162"/>
    </row>
    <row r="188" spans="3:9" ht="15.75">
      <c r="H188" s="157"/>
      <c r="I188" s="162"/>
    </row>
    <row r="189" spans="3:9" ht="15.75">
      <c r="H189" s="157"/>
      <c r="I189" s="162"/>
    </row>
    <row r="190" spans="3:9" ht="15.75">
      <c r="C190" s="9"/>
      <c r="H190" s="157"/>
      <c r="I190" s="162"/>
    </row>
    <row r="191" spans="3:9" ht="15.75">
      <c r="C191" s="9"/>
      <c r="H191" s="157"/>
      <c r="I191" s="91"/>
    </row>
    <row r="192" spans="3:9" ht="15.75">
      <c r="C192" s="9"/>
      <c r="H192" s="157"/>
      <c r="I192" s="91"/>
    </row>
    <row r="193" spans="2:3">
      <c r="C193" s="9"/>
    </row>
    <row r="194" spans="2:3">
      <c r="C194" s="9"/>
    </row>
    <row r="195" spans="2:3">
      <c r="C195" s="9"/>
    </row>
    <row r="196" spans="2:3">
      <c r="C196" s="9"/>
    </row>
    <row r="197" spans="2:3">
      <c r="B197" s="154"/>
      <c r="C197" s="9"/>
    </row>
    <row r="198" spans="2:3">
      <c r="B198" s="154"/>
      <c r="C198" s="9"/>
    </row>
    <row r="199" spans="2:3">
      <c r="B199" s="154"/>
      <c r="C199" s="9"/>
    </row>
    <row r="200" spans="2:3">
      <c r="B200" s="154"/>
      <c r="C200" s="9"/>
    </row>
    <row r="201" spans="2:3">
      <c r="B201" s="154"/>
    </row>
    <row r="323" spans="2:2">
      <c r="B323" s="155"/>
    </row>
  </sheetData>
  <autoFilter ref="A3:I173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0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70"/>
  <sheetViews>
    <sheetView workbookViewId="0">
      <pane ySplit="2" topLeftCell="A6" activePane="bottomLeft" state="frozen"/>
      <selection pane="bottomLeft" activeCell="D1" sqref="D1"/>
    </sheetView>
  </sheetViews>
  <sheetFormatPr defaultColWidth="9.140625" defaultRowHeight="15"/>
  <cols>
    <col min="2" max="2" width="45.5703125" style="153" customWidth="1"/>
    <col min="3" max="3" width="11.5703125" customWidth="1"/>
    <col min="4" max="4" width="16.5703125" customWidth="1"/>
    <col min="5" max="5" width="10" customWidth="1"/>
    <col min="6" max="6" width="13.5703125" customWidth="1"/>
  </cols>
  <sheetData>
    <row r="1" spans="1:6">
      <c r="A1" s="649" t="s">
        <v>0</v>
      </c>
      <c r="B1" s="649"/>
      <c r="C1" s="649"/>
      <c r="D1" s="1" t="s">
        <v>459</v>
      </c>
      <c r="E1" s="227" t="s">
        <v>1407</v>
      </c>
    </row>
    <row r="2" spans="1:6">
      <c r="B2" s="152"/>
      <c r="C2" s="2"/>
      <c r="D2" s="2"/>
      <c r="E2" s="2"/>
    </row>
    <row r="3" spans="1:6" ht="30">
      <c r="A3" s="3" t="s">
        <v>1</v>
      </c>
      <c r="B3" s="4" t="s">
        <v>2</v>
      </c>
      <c r="C3" s="6" t="s">
        <v>3</v>
      </c>
      <c r="D3" s="5" t="s">
        <v>4</v>
      </c>
      <c r="E3" s="5" t="s">
        <v>5</v>
      </c>
      <c r="F3" s="7" t="s">
        <v>6</v>
      </c>
    </row>
    <row r="4" spans="1:6" ht="14.25" customHeight="1">
      <c r="A4" s="72" t="s">
        <v>170</v>
      </c>
      <c r="B4" s="246" t="s">
        <v>264</v>
      </c>
      <c r="C4" s="195">
        <v>210</v>
      </c>
      <c r="D4" s="83">
        <f>C4/12377.9*'Норматив ЭЭ'!G5</f>
        <v>203.53548340186939</v>
      </c>
      <c r="E4" s="194">
        <v>4.5999999999999996</v>
      </c>
      <c r="F4" s="84">
        <f>D4*E4</f>
        <v>936.26322364859914</v>
      </c>
    </row>
    <row r="5" spans="1:6" ht="14.25" customHeight="1">
      <c r="A5" s="72" t="s">
        <v>171</v>
      </c>
      <c r="B5" s="236" t="s">
        <v>229</v>
      </c>
      <c r="C5" s="195">
        <v>42.8</v>
      </c>
      <c r="D5" s="234">
        <f>C5/12377.9*'Норматив ЭЭ'!G5</f>
        <v>41.482469950476236</v>
      </c>
      <c r="E5" s="194">
        <v>4.5999999999999996</v>
      </c>
      <c r="F5" s="84">
        <f t="shared" ref="F5:F20" si="0">D5*E5</f>
        <v>190.81936177219066</v>
      </c>
    </row>
    <row r="6" spans="1:6" ht="14.25" customHeight="1">
      <c r="A6" s="72" t="s">
        <v>172</v>
      </c>
      <c r="B6" s="236" t="s">
        <v>229</v>
      </c>
      <c r="C6" s="195">
        <v>72.2</v>
      </c>
      <c r="D6" s="234">
        <f>C6/12377.9*'Норматив ЭЭ'!G5</f>
        <v>69.977437626737952</v>
      </c>
      <c r="E6" s="194">
        <v>5.05</v>
      </c>
      <c r="F6" s="84">
        <f t="shared" si="0"/>
        <v>353.38606001502666</v>
      </c>
    </row>
    <row r="7" spans="1:6" ht="14.25" customHeight="1">
      <c r="A7" s="72" t="s">
        <v>173</v>
      </c>
      <c r="B7" s="236" t="s">
        <v>229</v>
      </c>
      <c r="C7" s="195">
        <v>28.7</v>
      </c>
      <c r="D7" s="234">
        <f>C7/12377.9*11996.866</f>
        <v>27.816516064922162</v>
      </c>
      <c r="E7" s="194">
        <v>5.05</v>
      </c>
      <c r="F7" s="84">
        <f t="shared" si="0"/>
        <v>140.47340612785692</v>
      </c>
    </row>
    <row r="8" spans="1:6" ht="14.25" customHeight="1">
      <c r="A8" s="72" t="s">
        <v>174</v>
      </c>
      <c r="B8" s="156" t="s">
        <v>199</v>
      </c>
      <c r="C8" s="195">
        <v>104.9</v>
      </c>
      <c r="D8" s="234">
        <f t="shared" ref="D8:D20" si="1">C8/12377.9*11996.866</f>
        <v>101.67082004217194</v>
      </c>
      <c r="E8" s="194">
        <v>5.05</v>
      </c>
      <c r="F8" s="84">
        <f t="shared" si="0"/>
        <v>513.43764121296829</v>
      </c>
    </row>
    <row r="9" spans="1:6" ht="14.25" customHeight="1">
      <c r="A9" s="72" t="s">
        <v>175</v>
      </c>
      <c r="B9" s="156" t="s">
        <v>200</v>
      </c>
      <c r="C9" s="195">
        <v>179.6</v>
      </c>
      <c r="D9" s="234">
        <f t="shared" si="1"/>
        <v>174.07129913797979</v>
      </c>
      <c r="E9" s="194">
        <v>5.05</v>
      </c>
      <c r="F9" s="84">
        <f t="shared" si="0"/>
        <v>879.06006064679798</v>
      </c>
    </row>
    <row r="10" spans="1:6" ht="14.25" customHeight="1">
      <c r="A10" s="72" t="s">
        <v>176</v>
      </c>
      <c r="B10" s="156" t="s">
        <v>201</v>
      </c>
      <c r="C10" s="195">
        <v>179.4</v>
      </c>
      <c r="D10" s="234">
        <f t="shared" si="1"/>
        <v>173.8774558204542</v>
      </c>
      <c r="E10" s="194">
        <v>5.05</v>
      </c>
      <c r="F10" s="84">
        <f t="shared" si="0"/>
        <v>878.08115189329374</v>
      </c>
    </row>
    <row r="11" spans="1:6" ht="14.25" customHeight="1">
      <c r="A11" s="72" t="s">
        <v>177</v>
      </c>
      <c r="B11" s="245" t="s">
        <v>412</v>
      </c>
      <c r="C11" s="195">
        <v>72.400000000000006</v>
      </c>
      <c r="D11" s="234">
        <f t="shared" si="1"/>
        <v>70.171280944263572</v>
      </c>
      <c r="E11" s="194">
        <v>5.05</v>
      </c>
      <c r="F11" s="84">
        <f t="shared" si="0"/>
        <v>354.36496876853101</v>
      </c>
    </row>
    <row r="12" spans="1:6" ht="14.25" customHeight="1">
      <c r="A12" s="72" t="s">
        <v>178</v>
      </c>
      <c r="B12" s="156" t="s">
        <v>203</v>
      </c>
      <c r="C12" s="196">
        <v>34.299999999999997</v>
      </c>
      <c r="D12" s="234">
        <f t="shared" si="1"/>
        <v>33.244128955638679</v>
      </c>
      <c r="E12" s="194">
        <v>5.05</v>
      </c>
      <c r="F12" s="84">
        <f t="shared" si="0"/>
        <v>167.88285122597532</v>
      </c>
    </row>
    <row r="13" spans="1:6" ht="14.25" customHeight="1">
      <c r="A13" s="72" t="s">
        <v>179</v>
      </c>
      <c r="B13" s="245" t="s">
        <v>412</v>
      </c>
      <c r="C13" s="195">
        <v>95.4</v>
      </c>
      <c r="D13" s="234">
        <f t="shared" si="1"/>
        <v>92.463262459706414</v>
      </c>
      <c r="E13" s="194">
        <v>5.05</v>
      </c>
      <c r="F13" s="84">
        <f t="shared" si="0"/>
        <v>466.93947542151739</v>
      </c>
    </row>
    <row r="14" spans="1:6" ht="14.25" customHeight="1">
      <c r="A14" s="72" t="s">
        <v>180</v>
      </c>
      <c r="B14" s="245" t="s">
        <v>412</v>
      </c>
      <c r="C14" s="195">
        <v>49</v>
      </c>
      <c r="D14" s="234">
        <f t="shared" si="1"/>
        <v>47.491612793769541</v>
      </c>
      <c r="E14" s="194">
        <v>5.05</v>
      </c>
      <c r="F14" s="84">
        <f t="shared" si="0"/>
        <v>239.83264460853619</v>
      </c>
    </row>
    <row r="15" spans="1:6" ht="14.25" customHeight="1">
      <c r="A15" s="72" t="s">
        <v>181</v>
      </c>
      <c r="B15" s="245" t="s">
        <v>412</v>
      </c>
      <c r="C15" s="195">
        <v>63.5</v>
      </c>
      <c r="D15" s="234">
        <f t="shared" si="1"/>
        <v>61.545253314374811</v>
      </c>
      <c r="E15" s="194">
        <v>5.05</v>
      </c>
      <c r="F15" s="84">
        <f t="shared" si="0"/>
        <v>310.80352923759278</v>
      </c>
    </row>
    <row r="16" spans="1:6" ht="14.25" customHeight="1">
      <c r="A16" s="72" t="s">
        <v>182</v>
      </c>
      <c r="B16" s="245" t="s">
        <v>412</v>
      </c>
      <c r="C16" s="195">
        <v>219.1</v>
      </c>
      <c r="D16" s="234">
        <f t="shared" si="1"/>
        <v>212.3553543492838</v>
      </c>
      <c r="E16" s="194">
        <v>5.05</v>
      </c>
      <c r="F16" s="84">
        <f t="shared" si="0"/>
        <v>1072.3945394638831</v>
      </c>
    </row>
    <row r="17" spans="1:9" ht="14.25" customHeight="1">
      <c r="A17" s="72" t="s">
        <v>183</v>
      </c>
      <c r="B17" s="245" t="s">
        <v>412</v>
      </c>
      <c r="C17" s="195">
        <v>236.3</v>
      </c>
      <c r="D17" s="234">
        <f t="shared" si="1"/>
        <v>229.02587965648456</v>
      </c>
      <c r="E17" s="194">
        <v>5.05</v>
      </c>
      <c r="F17" s="84">
        <f t="shared" si="0"/>
        <v>1156.5806922652471</v>
      </c>
    </row>
    <row r="18" spans="1:9" ht="14.25" customHeight="1">
      <c r="A18" s="72" t="s">
        <v>184</v>
      </c>
      <c r="B18" s="245" t="s">
        <v>412</v>
      </c>
      <c r="C18" s="195">
        <v>250.5</v>
      </c>
      <c r="D18" s="234">
        <f t="shared" si="1"/>
        <v>242.78875520080143</v>
      </c>
      <c r="E18" s="194">
        <v>5.05</v>
      </c>
      <c r="F18" s="84">
        <f t="shared" si="0"/>
        <v>1226.0832137640473</v>
      </c>
    </row>
    <row r="19" spans="1:9" ht="14.25" customHeight="1">
      <c r="A19" s="72" t="s">
        <v>185</v>
      </c>
      <c r="B19" s="245" t="s">
        <v>412</v>
      </c>
      <c r="C19" s="195">
        <v>45.1</v>
      </c>
      <c r="D19" s="234">
        <f>C19/12377.9*11996.866</f>
        <v>43.711668102020539</v>
      </c>
      <c r="E19" s="194">
        <v>5.05</v>
      </c>
      <c r="F19" s="84">
        <f t="shared" si="0"/>
        <v>220.74392391520371</v>
      </c>
    </row>
    <row r="20" spans="1:9" ht="14.25" customHeight="1">
      <c r="A20" s="72" t="s">
        <v>186</v>
      </c>
      <c r="B20" s="245" t="s">
        <v>412</v>
      </c>
      <c r="C20" s="195">
        <v>21.7</v>
      </c>
      <c r="D20" s="234">
        <f t="shared" si="1"/>
        <v>21.031999951526512</v>
      </c>
      <c r="E20" s="194">
        <v>5.05</v>
      </c>
      <c r="F20" s="84">
        <f t="shared" si="0"/>
        <v>106.21159975520888</v>
      </c>
    </row>
    <row r="21" spans="1:9" ht="14.25" customHeight="1">
      <c r="A21" s="157"/>
      <c r="B21" s="91"/>
      <c r="E21" s="160"/>
      <c r="F21" s="161"/>
    </row>
    <row r="22" spans="1:9" ht="14.25" customHeight="1">
      <c r="A22" s="157"/>
      <c r="B22" s="91"/>
      <c r="C22" s="184">
        <f>SUM(C4:C20)</f>
        <v>1904.8999999999996</v>
      </c>
      <c r="D22" s="159">
        <f>SUM(D4:D20)</f>
        <v>1846.2606777724814</v>
      </c>
      <c r="E22" s="160"/>
      <c r="F22" s="161">
        <f>SUM(F4:F20)</f>
        <v>9213.3583437424768</v>
      </c>
    </row>
    <row r="23" spans="1:9" ht="15.75">
      <c r="A23" s="78"/>
      <c r="C23" s="78"/>
      <c r="D23" s="86"/>
      <c r="E23" s="78"/>
      <c r="F23" s="87"/>
      <c r="H23" s="157"/>
      <c r="I23" s="162"/>
    </row>
    <row r="24" spans="1:9" ht="15.75">
      <c r="F24" s="193">
        <f>F22/C22</f>
        <v>4.8366624724355498</v>
      </c>
      <c r="H24" s="157"/>
      <c r="I24" s="162"/>
    </row>
    <row r="25" spans="1:9" ht="15.75">
      <c r="F25" s="88"/>
      <c r="H25" s="157"/>
      <c r="I25" s="162"/>
    </row>
    <row r="26" spans="1:9" ht="15.75">
      <c r="D26" s="491">
        <f>D22/C22</f>
        <v>0.96921658762794982</v>
      </c>
      <c r="H26" s="157"/>
      <c r="I26" s="162"/>
    </row>
    <row r="27" spans="1:9" ht="15.75">
      <c r="H27" s="157"/>
      <c r="I27" s="162"/>
    </row>
    <row r="28" spans="1:9" ht="15.75">
      <c r="C28" s="565">
        <f>C4+C5+C6+C7+C8+C9+C12</f>
        <v>672.5</v>
      </c>
      <c r="D28" s="498"/>
      <c r="H28" s="157"/>
      <c r="I28" s="162"/>
    </row>
    <row r="29" spans="1:9" ht="15.75">
      <c r="H29" s="157"/>
      <c r="I29" s="162"/>
    </row>
    <row r="30" spans="1:9" ht="15.75">
      <c r="H30" s="157"/>
      <c r="I30" s="162"/>
    </row>
    <row r="31" spans="1:9" ht="15.75">
      <c r="H31" s="157"/>
      <c r="I31" s="162"/>
    </row>
    <row r="32" spans="1:9" ht="15.75">
      <c r="H32" s="157"/>
      <c r="I32" s="162"/>
    </row>
    <row r="33" spans="2:9" ht="15.75">
      <c r="H33" s="157"/>
      <c r="I33" s="162"/>
    </row>
    <row r="34" spans="2:9" ht="15.75">
      <c r="H34" s="157"/>
      <c r="I34" s="162"/>
    </row>
    <row r="35" spans="2:9" ht="15.75">
      <c r="H35" s="157"/>
      <c r="I35" s="162"/>
    </row>
    <row r="36" spans="2:9" ht="15.75">
      <c r="H36" s="157"/>
      <c r="I36" s="162"/>
    </row>
    <row r="37" spans="2:9" ht="15.75">
      <c r="C37" s="9"/>
      <c r="H37" s="157"/>
      <c r="I37" s="162"/>
    </row>
    <row r="38" spans="2:9" ht="15.75">
      <c r="C38" s="9"/>
      <c r="H38" s="157"/>
      <c r="I38" s="91"/>
    </row>
    <row r="39" spans="2:9" ht="15.75">
      <c r="C39" s="9"/>
      <c r="H39" s="157"/>
      <c r="I39" s="91"/>
    </row>
    <row r="40" spans="2:9">
      <c r="C40" s="9"/>
    </row>
    <row r="41" spans="2:9">
      <c r="C41" s="9"/>
    </row>
    <row r="42" spans="2:9">
      <c r="C42" s="9"/>
    </row>
    <row r="43" spans="2:9">
      <c r="C43" s="9"/>
    </row>
    <row r="44" spans="2:9">
      <c r="B44" s="154"/>
      <c r="C44" s="9"/>
    </row>
    <row r="45" spans="2:9">
      <c r="B45" s="154"/>
      <c r="C45" s="9"/>
    </row>
    <row r="46" spans="2:9">
      <c r="B46" s="154"/>
      <c r="C46" s="9"/>
    </row>
    <row r="47" spans="2:9">
      <c r="B47" s="154"/>
      <c r="C47" s="9"/>
    </row>
    <row r="48" spans="2:9">
      <c r="B48" s="154"/>
    </row>
    <row r="170" spans="2:2">
      <c r="B170" s="15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"/>
  <sheetViews>
    <sheetView zoomScale="90" zoomScaleNormal="90" workbookViewId="0">
      <selection activeCell="F4" sqref="F4"/>
    </sheetView>
  </sheetViews>
  <sheetFormatPr defaultRowHeight="15"/>
  <cols>
    <col min="1" max="1" width="22" customWidth="1"/>
    <col min="2" max="2" width="17.85546875" customWidth="1"/>
    <col min="3" max="3" width="13.140625" customWidth="1"/>
    <col min="4" max="5" width="15.5703125" customWidth="1"/>
    <col min="6" max="6" width="28.7109375" customWidth="1"/>
    <col min="7" max="7" width="30.42578125" style="240" customWidth="1"/>
    <col min="8" max="8" width="24.140625" customWidth="1"/>
  </cols>
  <sheetData>
    <row r="1" spans="1:8">
      <c r="A1" s="651" t="s">
        <v>210</v>
      </c>
      <c r="B1" s="651"/>
      <c r="C1" s="651"/>
      <c r="D1" s="1" t="s">
        <v>459</v>
      </c>
      <c r="E1" s="239" t="s">
        <v>1407</v>
      </c>
      <c r="F1" s="11"/>
    </row>
    <row r="2" spans="1:8">
      <c r="A2" s="10"/>
      <c r="B2" s="11"/>
      <c r="C2" s="11"/>
      <c r="D2" s="11"/>
      <c r="E2" s="11"/>
      <c r="F2" s="11"/>
    </row>
    <row r="3" spans="1:8" ht="53.25" customHeight="1">
      <c r="A3" s="12" t="s">
        <v>13</v>
      </c>
      <c r="B3" s="12" t="s">
        <v>14</v>
      </c>
      <c r="C3" s="12" t="s">
        <v>11</v>
      </c>
      <c r="D3" s="12" t="s">
        <v>15</v>
      </c>
      <c r="E3" s="12" t="s">
        <v>16</v>
      </c>
      <c r="F3" s="12" t="s">
        <v>17</v>
      </c>
      <c r="G3" s="273"/>
    </row>
    <row r="4" spans="1:8">
      <c r="A4" s="223" t="s">
        <v>425</v>
      </c>
      <c r="B4" s="264">
        <v>50005138</v>
      </c>
      <c r="C4" s="265" t="s">
        <v>426</v>
      </c>
      <c r="D4" s="285">
        <v>56369</v>
      </c>
      <c r="E4" s="285">
        <v>57888</v>
      </c>
      <c r="F4" s="241">
        <f>E4-D4</f>
        <v>1519</v>
      </c>
    </row>
    <row r="7" spans="1:8">
      <c r="A7" s="17" t="s">
        <v>18</v>
      </c>
      <c r="B7" s="18"/>
      <c r="C7" s="18"/>
      <c r="D7" s="19"/>
      <c r="E7" s="19"/>
      <c r="F7" s="13">
        <f>'ВОДА '!G370+'ВОДА '!J370</f>
        <v>1779</v>
      </c>
    </row>
    <row r="8" spans="1:8">
      <c r="A8" s="17" t="s">
        <v>196</v>
      </c>
      <c r="B8" s="18"/>
      <c r="C8" s="18"/>
      <c r="D8" s="19"/>
      <c r="E8" s="19"/>
      <c r="F8" s="13">
        <f>'ВОДА ОФИСЫ'!J46+'ВОДА ОФИСЫ'!I46</f>
        <v>84</v>
      </c>
      <c r="G8" s="415"/>
    </row>
    <row r="9" spans="1:8">
      <c r="A9" s="17" t="s">
        <v>1280</v>
      </c>
      <c r="B9" s="18"/>
      <c r="C9" s="18"/>
      <c r="D9" s="19"/>
      <c r="E9" s="19"/>
      <c r="F9" s="13">
        <f>'ВОДА '!J372+'ВОДА '!G372</f>
        <v>0</v>
      </c>
    </row>
    <row r="10" spans="1:8">
      <c r="A10" s="17" t="s">
        <v>446</v>
      </c>
      <c r="B10" s="18"/>
      <c r="C10" s="18"/>
      <c r="D10" s="19"/>
      <c r="E10" s="19"/>
      <c r="F10" s="13">
        <v>44.57</v>
      </c>
    </row>
    <row r="11" spans="1:8" ht="66" customHeight="1">
      <c r="A11" s="17" t="s">
        <v>19</v>
      </c>
      <c r="B11" s="18"/>
      <c r="C11" s="18"/>
      <c r="D11" s="19"/>
      <c r="E11" s="19"/>
      <c r="F11" s="269">
        <f>F4-F7-F8-F10-F9</f>
        <v>-388.57</v>
      </c>
      <c r="G11" s="271"/>
      <c r="H11" s="272"/>
    </row>
    <row r="12" spans="1:8" ht="21">
      <c r="A12" s="14"/>
      <c r="B12" s="15"/>
      <c r="C12" s="15"/>
      <c r="D12" s="16"/>
      <c r="E12" s="16"/>
      <c r="F12" s="20"/>
    </row>
    <row r="13" spans="1:8" ht="90" customHeight="1">
      <c r="A13" s="650" t="s">
        <v>291</v>
      </c>
      <c r="B13" s="650"/>
      <c r="C13" s="650"/>
      <c r="D13" s="650"/>
      <c r="E13" s="650"/>
      <c r="F13" s="21"/>
    </row>
    <row r="14" spans="1:8" ht="67.5" customHeight="1">
      <c r="A14" s="650" t="s">
        <v>1403</v>
      </c>
      <c r="B14" s="650"/>
      <c r="C14" s="650"/>
      <c r="D14" s="650"/>
      <c r="E14" s="650"/>
      <c r="F14" s="274">
        <f>'Норматив вода'!G4/12377.9</f>
        <v>1.8004023299590392E-3</v>
      </c>
    </row>
    <row r="15" spans="1:8" ht="65.25" customHeight="1">
      <c r="A15" s="650" t="s">
        <v>1404</v>
      </c>
      <c r="B15" s="650"/>
      <c r="C15" s="650"/>
      <c r="D15" s="650"/>
      <c r="E15" s="650"/>
      <c r="F15" s="274">
        <f>'Норматив вода'!G5/12377.9</f>
        <v>1.8004023299590392E-3</v>
      </c>
    </row>
    <row r="16" spans="1:8" ht="23.25" customHeight="1">
      <c r="A16" s="650" t="s">
        <v>286</v>
      </c>
      <c r="B16" s="650"/>
      <c r="C16" s="650"/>
      <c r="D16" s="650"/>
      <c r="E16" s="650"/>
      <c r="F16" s="274"/>
      <c r="G16"/>
    </row>
    <row r="17" spans="1:7" ht="15.75" customHeight="1">
      <c r="A17" s="650" t="s">
        <v>287</v>
      </c>
      <c r="B17" s="650"/>
      <c r="C17" s="650"/>
      <c r="D17" s="650"/>
      <c r="E17" s="650"/>
      <c r="F17" s="274"/>
      <c r="G17"/>
    </row>
    <row r="18" spans="1:7" ht="16.5" customHeight="1">
      <c r="A18" s="650" t="s">
        <v>1405</v>
      </c>
      <c r="B18" s="650"/>
      <c r="C18" s="650"/>
      <c r="D18" s="650"/>
      <c r="E18" s="650"/>
      <c r="F18" s="274">
        <f>('Норматив вода'!G4+'Норматив вода'!G5)/12377.9</f>
        <v>3.6008046599180785E-3</v>
      </c>
      <c r="G18"/>
    </row>
    <row r="19" spans="1:7" ht="43.5" customHeight="1"/>
  </sheetData>
  <mergeCells count="7">
    <mergeCell ref="A18:E18"/>
    <mergeCell ref="A17:E17"/>
    <mergeCell ref="A13:E13"/>
    <mergeCell ref="A14:E14"/>
    <mergeCell ref="A1:C1"/>
    <mergeCell ref="A15:E15"/>
    <mergeCell ref="A16:E16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047587"/>
  <sheetViews>
    <sheetView zoomScale="80" zoomScaleNormal="80" zoomScaleSheetLayoutView="90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J40" sqref="J40"/>
    </sheetView>
  </sheetViews>
  <sheetFormatPr defaultColWidth="9.140625" defaultRowHeight="14.25" customHeight="1" outlineLevelRow="1"/>
  <cols>
    <col min="1" max="1" width="4.7109375" style="396" customWidth="1"/>
    <col min="2" max="2" width="38.28515625" style="400" customWidth="1"/>
    <col min="3" max="3" width="21.7109375" style="405" customWidth="1"/>
    <col min="4" max="4" width="13.7109375" style="134" customWidth="1"/>
    <col min="5" max="5" width="12.85546875" style="135" customWidth="1"/>
    <col min="6" max="6" width="13" style="135" customWidth="1"/>
    <col min="7" max="8" width="13.28515625" style="135" customWidth="1"/>
    <col min="9" max="9" width="10.28515625" style="396" customWidth="1"/>
    <col min="10" max="10" width="20" style="396" customWidth="1"/>
    <col min="11" max="11" width="15.42578125" style="396" customWidth="1"/>
    <col min="12" max="12" width="19.28515625" style="396" customWidth="1"/>
    <col min="13" max="13" width="16.85546875" style="140" customWidth="1"/>
    <col min="14" max="14" width="38.140625" style="105" customWidth="1"/>
    <col min="15" max="16" width="11.7109375" style="101" customWidth="1"/>
    <col min="17" max="16384" width="9.140625" style="101"/>
  </cols>
  <sheetData>
    <row r="1" spans="1:16" ht="14.25" customHeight="1">
      <c r="A1" s="630" t="s">
        <v>505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101"/>
    </row>
    <row r="2" spans="1:16" ht="14.25" customHeight="1" thickBot="1">
      <c r="A2" s="631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58"/>
      <c r="M2" s="633"/>
      <c r="N2" s="101"/>
    </row>
    <row r="3" spans="1:16" ht="46.5" customHeight="1" thickBot="1">
      <c r="A3" s="634" t="s">
        <v>506</v>
      </c>
      <c r="B3" s="634"/>
      <c r="C3" s="634" t="s">
        <v>507</v>
      </c>
      <c r="D3" s="634"/>
      <c r="E3" s="635" t="s">
        <v>1361</v>
      </c>
      <c r="F3" s="635"/>
      <c r="G3" s="635" t="s">
        <v>908</v>
      </c>
      <c r="H3" s="635"/>
      <c r="I3" s="455" t="s">
        <v>909</v>
      </c>
      <c r="J3" s="456"/>
      <c r="K3" s="456"/>
      <c r="L3" s="464"/>
      <c r="M3" s="659" t="s">
        <v>317</v>
      </c>
      <c r="N3" s="101"/>
      <c r="O3" s="110"/>
      <c r="P3" s="110"/>
    </row>
    <row r="4" spans="1:16" s="134" customFormat="1" ht="14.25" customHeight="1" thickBot="1">
      <c r="A4" s="638" t="s">
        <v>910</v>
      </c>
      <c r="B4" s="638"/>
      <c r="C4" s="639" t="s">
        <v>509</v>
      </c>
      <c r="D4" s="639"/>
      <c r="E4" s="636"/>
      <c r="F4" s="637"/>
      <c r="G4" s="636"/>
      <c r="H4" s="637"/>
      <c r="I4" s="452"/>
      <c r="J4" s="457"/>
      <c r="K4" s="457"/>
      <c r="L4" s="465"/>
      <c r="M4" s="660"/>
      <c r="N4" s="101"/>
      <c r="O4" s="130"/>
      <c r="P4" s="130"/>
    </row>
    <row r="5" spans="1:16" s="134" customFormat="1" ht="14.25" customHeight="1">
      <c r="A5" s="652" t="s">
        <v>510</v>
      </c>
      <c r="B5" s="640" t="s">
        <v>511</v>
      </c>
      <c r="C5" s="640" t="s">
        <v>7</v>
      </c>
      <c r="D5" s="640" t="s">
        <v>11</v>
      </c>
      <c r="E5" s="640" t="s">
        <v>911</v>
      </c>
      <c r="F5" s="640" t="s">
        <v>912</v>
      </c>
      <c r="G5" s="640" t="s">
        <v>913</v>
      </c>
      <c r="H5" s="640" t="s">
        <v>914</v>
      </c>
      <c r="I5" s="640" t="s">
        <v>915</v>
      </c>
      <c r="J5" s="640" t="s">
        <v>916</v>
      </c>
      <c r="K5" s="656" t="s">
        <v>917</v>
      </c>
      <c r="L5" s="465" t="s">
        <v>1258</v>
      </c>
      <c r="M5" s="660"/>
      <c r="N5" s="101"/>
      <c r="O5" s="130"/>
      <c r="P5" s="130"/>
    </row>
    <row r="6" spans="1:16" s="134" customFormat="1" ht="14.25" customHeight="1" thickBot="1">
      <c r="A6" s="653"/>
      <c r="B6" s="641"/>
      <c r="C6" s="641"/>
      <c r="D6" s="641"/>
      <c r="E6" s="641"/>
      <c r="F6" s="641"/>
      <c r="G6" s="641"/>
      <c r="H6" s="641"/>
      <c r="I6" s="641"/>
      <c r="J6" s="641"/>
      <c r="K6" s="657"/>
      <c r="L6" s="466"/>
      <c r="M6" s="637"/>
      <c r="N6" s="101"/>
      <c r="O6" s="130"/>
      <c r="P6" s="130"/>
    </row>
    <row r="7" spans="1:16" s="134" customFormat="1" ht="14.25" customHeight="1" thickBot="1">
      <c r="A7" s="569" t="s">
        <v>514</v>
      </c>
      <c r="B7" s="450" t="s">
        <v>330</v>
      </c>
      <c r="C7" s="450" t="s">
        <v>918</v>
      </c>
      <c r="D7" s="450" t="s">
        <v>47</v>
      </c>
      <c r="E7" s="450">
        <v>390</v>
      </c>
      <c r="F7" s="450">
        <v>391</v>
      </c>
      <c r="G7" s="451">
        <f>F7-E7</f>
        <v>1</v>
      </c>
      <c r="H7" s="450"/>
      <c r="I7" s="450"/>
      <c r="J7" s="450"/>
      <c r="K7" s="477"/>
      <c r="L7" s="654">
        <f>'ЭЭ ИПУ'!G7</f>
        <v>157</v>
      </c>
      <c r="M7" s="470"/>
      <c r="N7" s="101"/>
      <c r="O7" s="130"/>
      <c r="P7" s="130"/>
    </row>
    <row r="8" spans="1:16" s="134" customFormat="1" ht="14.25" customHeight="1" thickBot="1">
      <c r="A8" s="569" t="s">
        <v>514</v>
      </c>
      <c r="B8" s="450" t="s">
        <v>330</v>
      </c>
      <c r="C8" s="450" t="s">
        <v>919</v>
      </c>
      <c r="D8" s="450" t="s">
        <v>55</v>
      </c>
      <c r="E8" s="450"/>
      <c r="F8" s="450"/>
      <c r="G8" s="451">
        <f t="shared" ref="G8:G71" si="0">F8-E8</f>
        <v>0</v>
      </c>
      <c r="H8" s="450">
        <v>275</v>
      </c>
      <c r="I8" s="450">
        <v>280</v>
      </c>
      <c r="J8" s="451">
        <f>I8-H8</f>
        <v>5</v>
      </c>
      <c r="K8" s="478"/>
      <c r="L8" s="655"/>
      <c r="M8" s="470"/>
      <c r="N8" s="101"/>
      <c r="O8" s="130"/>
      <c r="P8" s="130"/>
    </row>
    <row r="9" spans="1:16" s="134" customFormat="1" ht="14.25" customHeight="1" thickBot="1">
      <c r="A9" s="532" t="s">
        <v>517</v>
      </c>
      <c r="B9" s="450" t="s">
        <v>62</v>
      </c>
      <c r="C9" s="450" t="s">
        <v>920</v>
      </c>
      <c r="D9" s="450" t="s">
        <v>55</v>
      </c>
      <c r="E9" s="450"/>
      <c r="F9" s="450"/>
      <c r="G9" s="451">
        <f t="shared" si="0"/>
        <v>0</v>
      </c>
      <c r="H9" s="450">
        <v>256</v>
      </c>
      <c r="I9" s="450">
        <v>259</v>
      </c>
      <c r="J9" s="451">
        <f t="shared" ref="J9:J72" si="1">I9-H9</f>
        <v>3</v>
      </c>
      <c r="K9" s="463"/>
      <c r="L9" s="654">
        <f>'ЭЭ ИПУ'!G8</f>
        <v>167</v>
      </c>
      <c r="M9" s="453"/>
      <c r="N9" s="101"/>
      <c r="O9" s="130"/>
      <c r="P9" s="130"/>
    </row>
    <row r="10" spans="1:16" s="134" customFormat="1" ht="14.25" customHeight="1" thickBot="1">
      <c r="A10" s="532" t="s">
        <v>517</v>
      </c>
      <c r="B10" s="450" t="s">
        <v>62</v>
      </c>
      <c r="C10" s="450" t="s">
        <v>921</v>
      </c>
      <c r="D10" s="450" t="s">
        <v>47</v>
      </c>
      <c r="E10" s="450">
        <v>428</v>
      </c>
      <c r="F10" s="450">
        <v>433</v>
      </c>
      <c r="G10" s="451">
        <f t="shared" si="0"/>
        <v>5</v>
      </c>
      <c r="H10" s="450"/>
      <c r="I10" s="450"/>
      <c r="J10" s="451">
        <f t="shared" si="1"/>
        <v>0</v>
      </c>
      <c r="K10" s="450"/>
      <c r="L10" s="655"/>
      <c r="M10" s="453"/>
      <c r="N10" s="101"/>
      <c r="O10" s="130"/>
      <c r="P10" s="130"/>
    </row>
    <row r="11" spans="1:16" s="134" customFormat="1" ht="14.25" customHeight="1" thickBot="1">
      <c r="A11" s="532" t="s">
        <v>520</v>
      </c>
      <c r="B11" s="450" t="s">
        <v>521</v>
      </c>
      <c r="C11" s="450" t="s">
        <v>1263</v>
      </c>
      <c r="D11" s="450"/>
      <c r="E11" s="450">
        <v>128</v>
      </c>
      <c r="F11" s="450">
        <v>131</v>
      </c>
      <c r="G11" s="451">
        <f t="shared" si="0"/>
        <v>3</v>
      </c>
      <c r="H11" s="450"/>
      <c r="I11" s="450"/>
      <c r="J11" s="451">
        <f t="shared" si="1"/>
        <v>0</v>
      </c>
      <c r="K11" s="463"/>
      <c r="L11" s="654">
        <f>'ЭЭ ИПУ'!G9</f>
        <v>169</v>
      </c>
      <c r="M11" s="450"/>
      <c r="N11" s="101"/>
      <c r="O11" s="130"/>
      <c r="P11" s="130"/>
    </row>
    <row r="12" spans="1:16" s="134" customFormat="1" ht="14.25" customHeight="1" thickBot="1">
      <c r="A12" s="532" t="s">
        <v>520</v>
      </c>
      <c r="B12" s="450" t="s">
        <v>521</v>
      </c>
      <c r="C12" s="450" t="s">
        <v>1264</v>
      </c>
      <c r="D12" s="450"/>
      <c r="E12" s="450"/>
      <c r="F12" s="450"/>
      <c r="G12" s="451">
        <f t="shared" si="0"/>
        <v>0</v>
      </c>
      <c r="H12" s="450">
        <v>68</v>
      </c>
      <c r="I12" s="450">
        <v>71</v>
      </c>
      <c r="J12" s="451">
        <f t="shared" si="1"/>
        <v>3</v>
      </c>
      <c r="K12" s="450"/>
      <c r="L12" s="655"/>
      <c r="M12" s="450"/>
      <c r="N12" s="101"/>
      <c r="O12" s="130"/>
      <c r="P12" s="130"/>
    </row>
    <row r="13" spans="1:16" s="134" customFormat="1" ht="14.25" customHeight="1" thickBot="1">
      <c r="A13" s="532" t="s">
        <v>523</v>
      </c>
      <c r="B13" s="450" t="s">
        <v>415</v>
      </c>
      <c r="C13" s="450" t="s">
        <v>922</v>
      </c>
      <c r="D13" s="450" t="s">
        <v>55</v>
      </c>
      <c r="E13" s="450"/>
      <c r="F13" s="450"/>
      <c r="G13" s="451">
        <f t="shared" si="0"/>
        <v>0</v>
      </c>
      <c r="H13" s="450">
        <v>217</v>
      </c>
      <c r="I13" s="450">
        <v>221</v>
      </c>
      <c r="J13" s="451">
        <f t="shared" si="1"/>
        <v>4</v>
      </c>
      <c r="K13" s="463"/>
      <c r="L13" s="654">
        <f>'ЭЭ ИПУ'!G10</f>
        <v>237</v>
      </c>
      <c r="M13" s="453"/>
      <c r="N13" s="101"/>
      <c r="O13" s="130"/>
      <c r="P13" s="130"/>
    </row>
    <row r="14" spans="1:16" s="134" customFormat="1" ht="14.25" customHeight="1" thickBot="1">
      <c r="A14" s="532" t="s">
        <v>523</v>
      </c>
      <c r="B14" s="450" t="s">
        <v>415</v>
      </c>
      <c r="C14" s="450" t="s">
        <v>923</v>
      </c>
      <c r="D14" s="450" t="s">
        <v>47</v>
      </c>
      <c r="E14" s="450">
        <v>374</v>
      </c>
      <c r="F14" s="450">
        <v>381</v>
      </c>
      <c r="G14" s="451">
        <f t="shared" si="0"/>
        <v>7</v>
      </c>
      <c r="H14" s="450"/>
      <c r="I14" s="450"/>
      <c r="J14" s="451">
        <f t="shared" si="1"/>
        <v>0</v>
      </c>
      <c r="K14" s="450"/>
      <c r="L14" s="655"/>
      <c r="M14" s="453"/>
      <c r="N14" s="101"/>
      <c r="O14" s="130"/>
      <c r="P14" s="130"/>
    </row>
    <row r="15" spans="1:16" s="134" customFormat="1" ht="14.25" customHeight="1" thickBot="1">
      <c r="A15" s="532" t="s">
        <v>525</v>
      </c>
      <c r="B15" s="450" t="s">
        <v>63</v>
      </c>
      <c r="C15" s="450" t="s">
        <v>924</v>
      </c>
      <c r="D15" s="450" t="s">
        <v>47</v>
      </c>
      <c r="E15" s="450"/>
      <c r="F15" s="450"/>
      <c r="G15" s="451">
        <f t="shared" si="0"/>
        <v>0</v>
      </c>
      <c r="H15" s="450">
        <v>27</v>
      </c>
      <c r="I15" s="450">
        <v>28</v>
      </c>
      <c r="J15" s="451">
        <f t="shared" si="1"/>
        <v>1</v>
      </c>
      <c r="K15" s="463"/>
      <c r="L15" s="654">
        <f>'ЭЭ ИПУ'!G11</f>
        <v>98</v>
      </c>
      <c r="M15" s="450"/>
      <c r="N15" s="101"/>
      <c r="O15" s="130"/>
      <c r="P15" s="130"/>
    </row>
    <row r="16" spans="1:16" s="134" customFormat="1" ht="14.25" customHeight="1" thickBot="1">
      <c r="A16" s="532" t="s">
        <v>525</v>
      </c>
      <c r="B16" s="450" t="s">
        <v>63</v>
      </c>
      <c r="C16" s="450" t="s">
        <v>925</v>
      </c>
      <c r="D16" s="450" t="s">
        <v>47</v>
      </c>
      <c r="E16" s="450">
        <v>99</v>
      </c>
      <c r="F16" s="450">
        <v>100</v>
      </c>
      <c r="G16" s="451">
        <f t="shared" si="0"/>
        <v>1</v>
      </c>
      <c r="H16" s="450"/>
      <c r="I16" s="450"/>
      <c r="J16" s="451">
        <f t="shared" si="1"/>
        <v>0</v>
      </c>
      <c r="K16" s="450"/>
      <c r="L16" s="655"/>
      <c r="M16" s="450"/>
      <c r="N16" s="101"/>
      <c r="O16" s="130"/>
      <c r="P16" s="130"/>
    </row>
    <row r="17" spans="1:16" s="134" customFormat="1" ht="14.25" customHeight="1" thickBot="1">
      <c r="A17" s="569" t="s">
        <v>527</v>
      </c>
      <c r="B17" s="450" t="s">
        <v>528</v>
      </c>
      <c r="C17" s="450" t="s">
        <v>926</v>
      </c>
      <c r="D17" s="472">
        <v>46615</v>
      </c>
      <c r="E17" s="450"/>
      <c r="F17" s="450"/>
      <c r="G17" s="451">
        <f t="shared" si="0"/>
        <v>0</v>
      </c>
      <c r="H17" s="450">
        <v>152</v>
      </c>
      <c r="I17" s="450">
        <v>154</v>
      </c>
      <c r="J17" s="451">
        <f t="shared" si="1"/>
        <v>2</v>
      </c>
      <c r="K17" s="463"/>
      <c r="L17" s="654">
        <f>'ЭЭ ИПУ'!G12</f>
        <v>156</v>
      </c>
      <c r="M17" s="453"/>
      <c r="N17" s="101"/>
      <c r="O17" s="130"/>
      <c r="P17" s="130"/>
    </row>
    <row r="18" spans="1:16" s="134" customFormat="1" ht="14.25" customHeight="1" thickBot="1">
      <c r="A18" s="569" t="s">
        <v>527</v>
      </c>
      <c r="B18" s="450" t="s">
        <v>528</v>
      </c>
      <c r="C18" s="450" t="s">
        <v>927</v>
      </c>
      <c r="D18" s="472">
        <v>46615</v>
      </c>
      <c r="E18" s="450">
        <v>282</v>
      </c>
      <c r="F18" s="450">
        <v>285</v>
      </c>
      <c r="G18" s="451">
        <f t="shared" si="0"/>
        <v>3</v>
      </c>
      <c r="H18" s="450"/>
      <c r="I18" s="450"/>
      <c r="J18" s="451">
        <f t="shared" si="1"/>
        <v>0</v>
      </c>
      <c r="K18" s="450"/>
      <c r="L18" s="655"/>
      <c r="M18" s="453"/>
      <c r="N18" s="101"/>
      <c r="O18" s="130"/>
      <c r="P18" s="130"/>
    </row>
    <row r="19" spans="1:16" s="134" customFormat="1" ht="14.25" customHeight="1" thickBot="1">
      <c r="A19" s="532" t="s">
        <v>530</v>
      </c>
      <c r="B19" s="450" t="s">
        <v>217</v>
      </c>
      <c r="C19" s="450" t="s">
        <v>928</v>
      </c>
      <c r="D19" s="472">
        <v>46653</v>
      </c>
      <c r="E19" s="450"/>
      <c r="F19" s="450"/>
      <c r="G19" s="451">
        <f t="shared" si="0"/>
        <v>0</v>
      </c>
      <c r="H19" s="450">
        <v>141</v>
      </c>
      <c r="I19" s="450">
        <v>141</v>
      </c>
      <c r="J19" s="451">
        <f t="shared" si="1"/>
        <v>0</v>
      </c>
      <c r="K19" s="463"/>
      <c r="L19" s="654">
        <f>'ЭЭ ИПУ'!G13</f>
        <v>175</v>
      </c>
      <c r="M19" s="413">
        <v>137</v>
      </c>
      <c r="N19" s="101"/>
      <c r="O19" s="130"/>
      <c r="P19" s="130"/>
    </row>
    <row r="20" spans="1:16" s="134" customFormat="1" ht="14.25" customHeight="1" thickBot="1">
      <c r="A20" s="532" t="s">
        <v>530</v>
      </c>
      <c r="B20" s="450" t="s">
        <v>217</v>
      </c>
      <c r="C20" s="450" t="s">
        <v>929</v>
      </c>
      <c r="D20" s="472">
        <v>46653</v>
      </c>
      <c r="E20" s="450">
        <v>331</v>
      </c>
      <c r="F20" s="450">
        <v>331</v>
      </c>
      <c r="G20" s="451">
        <f t="shared" si="0"/>
        <v>0</v>
      </c>
      <c r="H20" s="450"/>
      <c r="I20" s="450"/>
      <c r="J20" s="451">
        <f t="shared" si="1"/>
        <v>0</v>
      </c>
      <c r="K20" s="450"/>
      <c r="L20" s="655"/>
      <c r="M20" s="413">
        <v>321</v>
      </c>
      <c r="N20" s="101"/>
      <c r="O20" s="130"/>
      <c r="P20" s="130"/>
    </row>
    <row r="21" spans="1:16" s="134" customFormat="1" ht="14.25" customHeight="1" thickBot="1">
      <c r="A21" s="569" t="s">
        <v>532</v>
      </c>
      <c r="B21" s="450" t="s">
        <v>533</v>
      </c>
      <c r="C21" s="450" t="s">
        <v>1265</v>
      </c>
      <c r="D21" s="472">
        <v>47180</v>
      </c>
      <c r="E21" s="450"/>
      <c r="F21" s="450"/>
      <c r="G21" s="451">
        <f t="shared" si="0"/>
        <v>0</v>
      </c>
      <c r="H21" s="450">
        <v>286</v>
      </c>
      <c r="I21" s="450">
        <v>287</v>
      </c>
      <c r="J21" s="451">
        <f t="shared" si="1"/>
        <v>1</v>
      </c>
      <c r="K21" s="463"/>
      <c r="L21" s="654">
        <f>'ЭЭ ИПУ'!G14</f>
        <v>229</v>
      </c>
      <c r="M21" s="450"/>
      <c r="N21" s="101"/>
      <c r="O21" s="130"/>
      <c r="P21" s="130"/>
    </row>
    <row r="22" spans="1:16" s="134" customFormat="1" ht="14.25" customHeight="1" thickBot="1">
      <c r="A22" s="569" t="s">
        <v>532</v>
      </c>
      <c r="B22" s="450" t="s">
        <v>533</v>
      </c>
      <c r="C22" s="450" t="s">
        <v>1266</v>
      </c>
      <c r="D22" s="472">
        <v>47180</v>
      </c>
      <c r="E22" s="450">
        <v>393</v>
      </c>
      <c r="F22" s="450">
        <v>398</v>
      </c>
      <c r="G22" s="451">
        <f t="shared" si="0"/>
        <v>5</v>
      </c>
      <c r="H22" s="450"/>
      <c r="I22" s="450"/>
      <c r="J22" s="451">
        <f t="shared" si="1"/>
        <v>0</v>
      </c>
      <c r="K22" s="450"/>
      <c r="L22" s="655"/>
      <c r="M22" s="453"/>
      <c r="N22" s="101"/>
      <c r="O22" s="448"/>
      <c r="P22" s="130"/>
    </row>
    <row r="23" spans="1:16" s="134" customFormat="1" ht="14.25" customHeight="1" thickBot="1">
      <c r="A23" s="532" t="s">
        <v>535</v>
      </c>
      <c r="B23" s="450" t="s">
        <v>536</v>
      </c>
      <c r="C23" s="450" t="s">
        <v>930</v>
      </c>
      <c r="D23" s="450" t="s">
        <v>55</v>
      </c>
      <c r="E23" s="450"/>
      <c r="F23" s="450"/>
      <c r="G23" s="451">
        <f t="shared" si="0"/>
        <v>0</v>
      </c>
      <c r="H23" s="450">
        <v>237</v>
      </c>
      <c r="I23" s="450">
        <v>237</v>
      </c>
      <c r="J23" s="451">
        <f t="shared" si="1"/>
        <v>0</v>
      </c>
      <c r="K23" s="463"/>
      <c r="L23" s="654">
        <f>'ЭЭ ИПУ'!G15</f>
        <v>0</v>
      </c>
      <c r="M23" s="453"/>
      <c r="N23" s="101"/>
      <c r="O23" s="130"/>
      <c r="P23" s="130"/>
    </row>
    <row r="24" spans="1:16" s="134" customFormat="1" ht="14.25" customHeight="1" thickBot="1">
      <c r="A24" s="532" t="s">
        <v>535</v>
      </c>
      <c r="B24" s="450" t="s">
        <v>536</v>
      </c>
      <c r="C24" s="450" t="s">
        <v>931</v>
      </c>
      <c r="D24" s="450" t="s">
        <v>47</v>
      </c>
      <c r="E24" s="450">
        <v>413</v>
      </c>
      <c r="F24" s="450">
        <v>413</v>
      </c>
      <c r="G24" s="451">
        <f t="shared" si="0"/>
        <v>0</v>
      </c>
      <c r="H24" s="450"/>
      <c r="I24" s="450"/>
      <c r="J24" s="451">
        <f t="shared" si="1"/>
        <v>0</v>
      </c>
      <c r="K24" s="450"/>
      <c r="L24" s="655"/>
      <c r="M24" s="453"/>
      <c r="N24" s="101"/>
      <c r="O24" s="130"/>
      <c r="P24" s="130"/>
    </row>
    <row r="25" spans="1:16" s="134" customFormat="1" ht="14.25" customHeight="1" thickBot="1">
      <c r="A25" s="569" t="s">
        <v>538</v>
      </c>
      <c r="B25" s="450" t="s">
        <v>539</v>
      </c>
      <c r="C25" s="450" t="s">
        <v>932</v>
      </c>
      <c r="D25" s="472">
        <v>46626</v>
      </c>
      <c r="E25" s="450"/>
      <c r="F25" s="450"/>
      <c r="G25" s="451">
        <f t="shared" si="0"/>
        <v>0</v>
      </c>
      <c r="H25" s="450">
        <v>305</v>
      </c>
      <c r="I25" s="450">
        <v>309</v>
      </c>
      <c r="J25" s="451">
        <f t="shared" si="1"/>
        <v>4</v>
      </c>
      <c r="K25" s="463"/>
      <c r="L25" s="654">
        <f>'ЭЭ ИПУ'!G16</f>
        <v>255</v>
      </c>
      <c r="M25" s="453"/>
      <c r="N25" s="101"/>
      <c r="O25" s="130"/>
      <c r="P25" s="130"/>
    </row>
    <row r="26" spans="1:16" s="134" customFormat="1" ht="14.25" customHeight="1" thickBot="1">
      <c r="A26" s="569" t="s">
        <v>538</v>
      </c>
      <c r="B26" s="450" t="s">
        <v>539</v>
      </c>
      <c r="C26" s="450" t="s">
        <v>933</v>
      </c>
      <c r="D26" s="472">
        <v>46626</v>
      </c>
      <c r="E26" s="450">
        <v>801</v>
      </c>
      <c r="F26" s="450">
        <v>812</v>
      </c>
      <c r="G26" s="451">
        <f t="shared" si="0"/>
        <v>11</v>
      </c>
      <c r="H26" s="450"/>
      <c r="I26" s="450"/>
      <c r="J26" s="451">
        <f t="shared" si="1"/>
        <v>0</v>
      </c>
      <c r="K26" s="450"/>
      <c r="L26" s="655"/>
      <c r="M26" s="453"/>
      <c r="N26" s="101"/>
      <c r="O26" s="130"/>
      <c r="P26" s="130"/>
    </row>
    <row r="27" spans="1:16" s="134" customFormat="1" ht="14.25" customHeight="1" thickBot="1">
      <c r="A27" s="569" t="s">
        <v>541</v>
      </c>
      <c r="B27" s="450" t="s">
        <v>66</v>
      </c>
      <c r="C27" s="450" t="s">
        <v>934</v>
      </c>
      <c r="D27" s="472">
        <v>46486</v>
      </c>
      <c r="E27" s="450"/>
      <c r="F27" s="450"/>
      <c r="G27" s="451">
        <f t="shared" si="0"/>
        <v>0</v>
      </c>
      <c r="H27" s="450">
        <v>233</v>
      </c>
      <c r="I27" s="450">
        <v>236</v>
      </c>
      <c r="J27" s="451">
        <f t="shared" si="1"/>
        <v>3</v>
      </c>
      <c r="K27" s="463"/>
      <c r="L27" s="654">
        <f>'ЭЭ ИПУ'!G17</f>
        <v>124</v>
      </c>
      <c r="M27" s="453"/>
      <c r="N27" s="101"/>
      <c r="O27" s="130"/>
      <c r="P27" s="130"/>
    </row>
    <row r="28" spans="1:16" s="134" customFormat="1" ht="14.25" customHeight="1" thickBot="1">
      <c r="A28" s="569" t="s">
        <v>541</v>
      </c>
      <c r="B28" s="450" t="s">
        <v>66</v>
      </c>
      <c r="C28" s="450" t="s">
        <v>935</v>
      </c>
      <c r="D28" s="472">
        <v>46486</v>
      </c>
      <c r="E28" s="450">
        <v>312</v>
      </c>
      <c r="F28" s="450">
        <v>315</v>
      </c>
      <c r="G28" s="451">
        <f t="shared" si="0"/>
        <v>3</v>
      </c>
      <c r="H28" s="450"/>
      <c r="I28" s="450"/>
      <c r="J28" s="451">
        <f t="shared" si="1"/>
        <v>0</v>
      </c>
      <c r="K28" s="450"/>
      <c r="L28" s="655"/>
      <c r="M28" s="453"/>
      <c r="N28" s="101"/>
      <c r="O28" s="130"/>
      <c r="P28" s="130"/>
    </row>
    <row r="29" spans="1:16" s="134" customFormat="1" ht="14.25" customHeight="1" thickBot="1">
      <c r="A29" s="532" t="s">
        <v>543</v>
      </c>
      <c r="B29" s="450" t="s">
        <v>275</v>
      </c>
      <c r="C29" s="450" t="s">
        <v>936</v>
      </c>
      <c r="D29" s="472">
        <v>46619</v>
      </c>
      <c r="E29" s="450"/>
      <c r="F29" s="450"/>
      <c r="G29" s="451">
        <f t="shared" si="0"/>
        <v>0</v>
      </c>
      <c r="H29" s="450">
        <v>316</v>
      </c>
      <c r="I29" s="450">
        <v>317</v>
      </c>
      <c r="J29" s="451">
        <f t="shared" si="1"/>
        <v>1</v>
      </c>
      <c r="K29" s="463"/>
      <c r="L29" s="654">
        <f>'ЭЭ ИПУ'!G18</f>
        <v>89</v>
      </c>
      <c r="M29" s="453"/>
      <c r="N29" s="101"/>
      <c r="O29" s="130"/>
      <c r="P29" s="130"/>
    </row>
    <row r="30" spans="1:16" s="134" customFormat="1" ht="14.25" customHeight="1" thickBot="1">
      <c r="A30" s="532" t="s">
        <v>543</v>
      </c>
      <c r="B30" s="450" t="s">
        <v>275</v>
      </c>
      <c r="C30" s="450" t="s">
        <v>937</v>
      </c>
      <c r="D30" s="472">
        <v>46619</v>
      </c>
      <c r="E30" s="450">
        <v>495</v>
      </c>
      <c r="F30" s="450">
        <v>496</v>
      </c>
      <c r="G30" s="451">
        <f t="shared" si="0"/>
        <v>1</v>
      </c>
      <c r="H30" s="450"/>
      <c r="I30" s="450"/>
      <c r="J30" s="451">
        <f t="shared" si="1"/>
        <v>0</v>
      </c>
      <c r="K30" s="450"/>
      <c r="L30" s="655"/>
      <c r="M30" s="453"/>
      <c r="N30" s="101"/>
      <c r="O30" s="130"/>
      <c r="P30" s="130"/>
    </row>
    <row r="31" spans="1:16" s="134" customFormat="1" ht="15" customHeight="1" thickBot="1">
      <c r="A31" s="532" t="s">
        <v>545</v>
      </c>
      <c r="B31" s="450" t="s">
        <v>546</v>
      </c>
      <c r="C31" s="450" t="s">
        <v>938</v>
      </c>
      <c r="D31" s="450" t="s">
        <v>55</v>
      </c>
      <c r="E31" s="450"/>
      <c r="F31" s="450"/>
      <c r="G31" s="451">
        <f t="shared" si="0"/>
        <v>0</v>
      </c>
      <c r="H31" s="450">
        <v>759</v>
      </c>
      <c r="I31" s="450">
        <v>761</v>
      </c>
      <c r="J31" s="451">
        <f t="shared" si="1"/>
        <v>2</v>
      </c>
      <c r="K31" s="463"/>
      <c r="L31" s="654">
        <f>'ЭЭ ИПУ'!G19</f>
        <v>107</v>
      </c>
      <c r="M31" s="450"/>
      <c r="N31" s="101"/>
      <c r="O31" s="130"/>
      <c r="P31" s="130"/>
    </row>
    <row r="32" spans="1:16" s="134" customFormat="1" ht="14.25" customHeight="1" thickBot="1">
      <c r="A32" s="532" t="s">
        <v>545</v>
      </c>
      <c r="B32" s="450" t="s">
        <v>546</v>
      </c>
      <c r="C32" s="450" t="s">
        <v>939</v>
      </c>
      <c r="D32" s="450" t="s">
        <v>47</v>
      </c>
      <c r="E32" s="450">
        <v>943</v>
      </c>
      <c r="F32" s="450">
        <v>944</v>
      </c>
      <c r="G32" s="451">
        <f t="shared" si="0"/>
        <v>1</v>
      </c>
      <c r="H32" s="450"/>
      <c r="I32" s="450"/>
      <c r="J32" s="451">
        <f t="shared" si="1"/>
        <v>0</v>
      </c>
      <c r="K32" s="450"/>
      <c r="L32" s="655"/>
      <c r="M32" s="450"/>
      <c r="N32" s="101"/>
      <c r="O32" s="130"/>
      <c r="P32" s="130"/>
    </row>
    <row r="33" spans="1:16" s="134" customFormat="1" ht="14.25" customHeight="1" thickBot="1">
      <c r="A33" s="569" t="s">
        <v>548</v>
      </c>
      <c r="B33" s="450" t="s">
        <v>67</v>
      </c>
      <c r="C33" s="450" t="s">
        <v>940</v>
      </c>
      <c r="D33" s="450" t="s">
        <v>941</v>
      </c>
      <c r="E33" s="450">
        <v>120</v>
      </c>
      <c r="F33" s="450">
        <v>125</v>
      </c>
      <c r="G33" s="451">
        <f t="shared" si="0"/>
        <v>5</v>
      </c>
      <c r="H33" s="450"/>
      <c r="I33" s="450"/>
      <c r="J33" s="451">
        <f t="shared" si="1"/>
        <v>0</v>
      </c>
      <c r="K33" s="463"/>
      <c r="L33" s="654">
        <f>'ЭЭ ИПУ'!G20</f>
        <v>92</v>
      </c>
      <c r="M33" s="450"/>
      <c r="N33" s="101"/>
      <c r="O33" s="130"/>
      <c r="P33" s="130"/>
    </row>
    <row r="34" spans="1:16" s="134" customFormat="1" ht="14.25" customHeight="1" thickBot="1">
      <c r="A34" s="569" t="s">
        <v>548</v>
      </c>
      <c r="B34" s="450" t="s">
        <v>67</v>
      </c>
      <c r="C34" s="450" t="s">
        <v>942</v>
      </c>
      <c r="D34" s="450" t="s">
        <v>941</v>
      </c>
      <c r="E34" s="450"/>
      <c r="F34" s="450"/>
      <c r="G34" s="451">
        <f t="shared" si="0"/>
        <v>0</v>
      </c>
      <c r="H34" s="450">
        <v>76</v>
      </c>
      <c r="I34" s="450">
        <v>78</v>
      </c>
      <c r="J34" s="451">
        <f t="shared" si="1"/>
        <v>2</v>
      </c>
      <c r="K34" s="450"/>
      <c r="L34" s="655"/>
      <c r="M34" s="453"/>
      <c r="N34" s="101"/>
      <c r="O34" s="130"/>
      <c r="P34" s="130"/>
    </row>
    <row r="35" spans="1:16" s="134" customFormat="1" ht="14.25" customHeight="1" thickBot="1">
      <c r="A35" s="569" t="s">
        <v>550</v>
      </c>
      <c r="B35" s="450" t="s">
        <v>1292</v>
      </c>
      <c r="C35" s="450" t="s">
        <v>943</v>
      </c>
      <c r="D35" s="472">
        <v>46626</v>
      </c>
      <c r="E35" s="450"/>
      <c r="F35" s="450"/>
      <c r="G35" s="451">
        <f t="shared" si="0"/>
        <v>0</v>
      </c>
      <c r="H35" s="450">
        <v>253</v>
      </c>
      <c r="I35" s="450">
        <v>258</v>
      </c>
      <c r="J35" s="451">
        <f t="shared" si="1"/>
        <v>5</v>
      </c>
      <c r="K35" s="463"/>
      <c r="L35" s="654">
        <f>'ЭЭ ИПУ'!G21</f>
        <v>166</v>
      </c>
      <c r="M35" s="453"/>
      <c r="N35" s="101"/>
      <c r="O35" s="130"/>
      <c r="P35" s="130"/>
    </row>
    <row r="36" spans="1:16" s="134" customFormat="1" ht="14.25" customHeight="1" thickBot="1">
      <c r="A36" s="569" t="s">
        <v>550</v>
      </c>
      <c r="B36" s="450" t="s">
        <v>1292</v>
      </c>
      <c r="C36" s="450" t="s">
        <v>944</v>
      </c>
      <c r="D36" s="472">
        <v>46626</v>
      </c>
      <c r="E36" s="450">
        <v>418</v>
      </c>
      <c r="F36" s="450">
        <v>426</v>
      </c>
      <c r="G36" s="451">
        <f t="shared" si="0"/>
        <v>8</v>
      </c>
      <c r="H36" s="450"/>
      <c r="I36" s="450"/>
      <c r="J36" s="451">
        <f t="shared" si="1"/>
        <v>0</v>
      </c>
      <c r="K36" s="450"/>
      <c r="L36" s="655"/>
      <c r="M36" s="453"/>
      <c r="N36" s="101"/>
      <c r="O36" s="130"/>
      <c r="P36" s="130"/>
    </row>
    <row r="37" spans="1:16" s="134" customFormat="1" ht="14.25" customHeight="1" thickBot="1">
      <c r="A37" s="532" t="s">
        <v>552</v>
      </c>
      <c r="B37" s="450" t="s">
        <v>68</v>
      </c>
      <c r="C37" s="450" t="s">
        <v>945</v>
      </c>
      <c r="D37" s="450" t="s">
        <v>55</v>
      </c>
      <c r="E37" s="450"/>
      <c r="F37" s="450"/>
      <c r="G37" s="451">
        <f t="shared" si="0"/>
        <v>0</v>
      </c>
      <c r="H37" s="450">
        <v>158</v>
      </c>
      <c r="I37" s="450">
        <v>159</v>
      </c>
      <c r="J37" s="451">
        <f t="shared" si="1"/>
        <v>1</v>
      </c>
      <c r="K37" s="463"/>
      <c r="L37" s="654">
        <f>'ЭЭ ИПУ'!G22</f>
        <v>87</v>
      </c>
      <c r="M37" s="453"/>
      <c r="N37" s="101"/>
      <c r="O37" s="130"/>
      <c r="P37" s="130"/>
    </row>
    <row r="38" spans="1:16" s="134" customFormat="1" ht="14.25" customHeight="1" thickBot="1">
      <c r="A38" s="532" t="s">
        <v>552</v>
      </c>
      <c r="B38" s="450" t="s">
        <v>68</v>
      </c>
      <c r="C38" s="450" t="s">
        <v>946</v>
      </c>
      <c r="D38" s="450" t="s">
        <v>47</v>
      </c>
      <c r="E38" s="450">
        <v>323</v>
      </c>
      <c r="F38" s="450">
        <v>324</v>
      </c>
      <c r="G38" s="451">
        <f t="shared" si="0"/>
        <v>1</v>
      </c>
      <c r="H38" s="450"/>
      <c r="I38" s="450"/>
      <c r="J38" s="451">
        <f t="shared" si="1"/>
        <v>0</v>
      </c>
      <c r="K38" s="450"/>
      <c r="L38" s="655"/>
      <c r="M38" s="453"/>
      <c r="N38" s="101"/>
      <c r="O38" s="130"/>
      <c r="P38" s="130"/>
    </row>
    <row r="39" spans="1:16" s="134" customFormat="1" ht="14.25" customHeight="1" thickBot="1">
      <c r="A39" s="569" t="s">
        <v>554</v>
      </c>
      <c r="B39" s="450" t="s">
        <v>69</v>
      </c>
      <c r="C39" s="450" t="s">
        <v>947</v>
      </c>
      <c r="D39" s="472">
        <v>46619</v>
      </c>
      <c r="E39" s="450"/>
      <c r="F39" s="450"/>
      <c r="G39" s="451">
        <f t="shared" si="0"/>
        <v>0</v>
      </c>
      <c r="H39" s="450">
        <v>280</v>
      </c>
      <c r="I39" s="450">
        <v>286</v>
      </c>
      <c r="J39" s="451">
        <f t="shared" si="1"/>
        <v>6</v>
      </c>
      <c r="K39" s="463"/>
      <c r="L39" s="654">
        <f>'ЭЭ ИПУ'!G23</f>
        <v>183</v>
      </c>
      <c r="M39" s="450"/>
      <c r="N39" s="101"/>
      <c r="O39" s="130"/>
      <c r="P39" s="130"/>
    </row>
    <row r="40" spans="1:16" s="134" customFormat="1" ht="14.25" customHeight="1" thickBot="1">
      <c r="A40" s="569" t="s">
        <v>554</v>
      </c>
      <c r="B40" s="450" t="s">
        <v>69</v>
      </c>
      <c r="C40" s="450" t="s">
        <v>948</v>
      </c>
      <c r="D40" s="472">
        <v>46619</v>
      </c>
      <c r="E40" s="450">
        <v>360</v>
      </c>
      <c r="F40" s="450">
        <v>367</v>
      </c>
      <c r="G40" s="451">
        <f t="shared" si="0"/>
        <v>7</v>
      </c>
      <c r="H40" s="450"/>
      <c r="I40" s="450"/>
      <c r="J40" s="451">
        <f t="shared" si="1"/>
        <v>0</v>
      </c>
      <c r="K40" s="450"/>
      <c r="L40" s="655"/>
      <c r="M40" s="450"/>
      <c r="N40" s="101"/>
      <c r="O40" s="130"/>
      <c r="P40" s="130"/>
    </row>
    <row r="41" spans="1:16" s="134" customFormat="1" ht="14.25" customHeight="1" thickBot="1">
      <c r="A41" s="532" t="s">
        <v>556</v>
      </c>
      <c r="B41" s="450" t="s">
        <v>218</v>
      </c>
      <c r="C41" s="450" t="s">
        <v>949</v>
      </c>
      <c r="D41" s="450" t="s">
        <v>55</v>
      </c>
      <c r="E41" s="450"/>
      <c r="F41" s="450"/>
      <c r="G41" s="451">
        <f t="shared" si="0"/>
        <v>0</v>
      </c>
      <c r="H41" s="450">
        <v>199</v>
      </c>
      <c r="I41" s="450">
        <v>199</v>
      </c>
      <c r="J41" s="451">
        <f t="shared" si="1"/>
        <v>0</v>
      </c>
      <c r="K41" s="463"/>
      <c r="L41" s="654">
        <f>'ЭЭ ИПУ'!G24</f>
        <v>7</v>
      </c>
      <c r="M41" s="453"/>
      <c r="N41" s="101"/>
      <c r="O41" s="130"/>
      <c r="P41" s="130"/>
    </row>
    <row r="42" spans="1:16" s="134" customFormat="1" ht="14.25" customHeight="1" thickBot="1">
      <c r="A42" s="532" t="s">
        <v>556</v>
      </c>
      <c r="B42" s="450" t="s">
        <v>218</v>
      </c>
      <c r="C42" s="450" t="s">
        <v>950</v>
      </c>
      <c r="D42" s="450" t="s">
        <v>47</v>
      </c>
      <c r="E42" s="450">
        <v>422</v>
      </c>
      <c r="F42" s="450">
        <v>422</v>
      </c>
      <c r="G42" s="451">
        <f t="shared" si="0"/>
        <v>0</v>
      </c>
      <c r="H42" s="450"/>
      <c r="I42" s="450"/>
      <c r="J42" s="451">
        <f t="shared" si="1"/>
        <v>0</v>
      </c>
      <c r="K42" s="450"/>
      <c r="L42" s="655"/>
      <c r="M42" s="453"/>
      <c r="N42" s="101"/>
      <c r="O42" s="130"/>
      <c r="P42" s="130"/>
    </row>
    <row r="43" spans="1:16" s="134" customFormat="1" ht="14.25" customHeight="1" thickBot="1">
      <c r="A43" s="532" t="s">
        <v>558</v>
      </c>
      <c r="B43" s="450" t="s">
        <v>70</v>
      </c>
      <c r="C43" s="450" t="s">
        <v>951</v>
      </c>
      <c r="D43" s="472">
        <v>46619</v>
      </c>
      <c r="E43" s="450"/>
      <c r="F43" s="450"/>
      <c r="G43" s="451">
        <f t="shared" si="0"/>
        <v>0</v>
      </c>
      <c r="H43" s="450">
        <v>68</v>
      </c>
      <c r="I43" s="450">
        <v>69</v>
      </c>
      <c r="J43" s="451">
        <f t="shared" si="1"/>
        <v>1</v>
      </c>
      <c r="K43" s="463"/>
      <c r="L43" s="654">
        <f>'ЭЭ ИПУ'!G25</f>
        <v>51</v>
      </c>
      <c r="M43" s="450"/>
      <c r="N43" s="101"/>
      <c r="O43" s="130"/>
      <c r="P43" s="130"/>
    </row>
    <row r="44" spans="1:16" s="134" customFormat="1" ht="14.25" customHeight="1" thickBot="1">
      <c r="A44" s="532" t="s">
        <v>558</v>
      </c>
      <c r="B44" s="450" t="s">
        <v>70</v>
      </c>
      <c r="C44" s="450" t="s">
        <v>952</v>
      </c>
      <c r="D44" s="472">
        <v>46619</v>
      </c>
      <c r="E44" s="450">
        <v>81</v>
      </c>
      <c r="F44" s="450">
        <v>82</v>
      </c>
      <c r="G44" s="451">
        <f t="shared" si="0"/>
        <v>1</v>
      </c>
      <c r="H44" s="450"/>
      <c r="I44" s="450"/>
      <c r="J44" s="451">
        <f t="shared" si="1"/>
        <v>0</v>
      </c>
      <c r="K44" s="450"/>
      <c r="L44" s="655"/>
      <c r="M44" s="450"/>
      <c r="N44" s="101"/>
      <c r="O44" s="130"/>
      <c r="P44" s="130"/>
    </row>
    <row r="45" spans="1:16" s="134" customFormat="1" ht="14.25" customHeight="1" thickBot="1">
      <c r="A45" s="532" t="s">
        <v>560</v>
      </c>
      <c r="B45" s="450" t="s">
        <v>71</v>
      </c>
      <c r="C45" s="450" t="s">
        <v>953</v>
      </c>
      <c r="D45" s="472">
        <v>46619</v>
      </c>
      <c r="E45" s="450"/>
      <c r="F45" s="450"/>
      <c r="G45" s="451">
        <f t="shared" si="0"/>
        <v>0</v>
      </c>
      <c r="H45" s="450">
        <v>222</v>
      </c>
      <c r="I45" s="450">
        <v>225</v>
      </c>
      <c r="J45" s="451">
        <f t="shared" si="1"/>
        <v>3</v>
      </c>
      <c r="K45" s="477"/>
      <c r="L45" s="654">
        <f>'ЭЭ ИПУ'!G26</f>
        <v>138</v>
      </c>
      <c r="M45" s="467"/>
      <c r="N45" s="101"/>
      <c r="O45" s="130"/>
      <c r="P45" s="130"/>
    </row>
    <row r="46" spans="1:16" s="134" customFormat="1" ht="14.25" customHeight="1" thickBot="1">
      <c r="A46" s="532" t="s">
        <v>560</v>
      </c>
      <c r="B46" s="450" t="s">
        <v>71</v>
      </c>
      <c r="C46" s="450" t="s">
        <v>954</v>
      </c>
      <c r="D46" s="472">
        <v>46619</v>
      </c>
      <c r="E46" s="450"/>
      <c r="F46" s="450"/>
      <c r="G46" s="451">
        <f t="shared" si="0"/>
        <v>0</v>
      </c>
      <c r="H46" s="450">
        <v>79</v>
      </c>
      <c r="I46" s="450">
        <v>80</v>
      </c>
      <c r="J46" s="451">
        <f t="shared" si="1"/>
        <v>1</v>
      </c>
      <c r="K46" s="478"/>
      <c r="L46" s="661"/>
      <c r="M46" s="470"/>
      <c r="N46" s="101"/>
      <c r="O46" s="130"/>
      <c r="P46" s="130"/>
    </row>
    <row r="47" spans="1:16" s="134" customFormat="1" ht="14.25" customHeight="1" thickBot="1">
      <c r="A47" s="532" t="s">
        <v>560</v>
      </c>
      <c r="B47" s="450" t="s">
        <v>71</v>
      </c>
      <c r="C47" s="450" t="s">
        <v>955</v>
      </c>
      <c r="D47" s="472">
        <v>46619</v>
      </c>
      <c r="E47" s="450">
        <v>384</v>
      </c>
      <c r="F47" s="450">
        <v>387</v>
      </c>
      <c r="G47" s="451">
        <f t="shared" si="0"/>
        <v>3</v>
      </c>
      <c r="H47" s="450"/>
      <c r="I47" s="450"/>
      <c r="J47" s="451">
        <f t="shared" si="1"/>
        <v>0</v>
      </c>
      <c r="K47" s="478"/>
      <c r="L47" s="661"/>
      <c r="M47" s="467"/>
      <c r="N47" s="101"/>
      <c r="O47" s="130"/>
      <c r="P47" s="130"/>
    </row>
    <row r="48" spans="1:16" s="134" customFormat="1" ht="14.25" customHeight="1" thickBot="1">
      <c r="A48" s="532" t="s">
        <v>560</v>
      </c>
      <c r="B48" s="450" t="s">
        <v>71</v>
      </c>
      <c r="C48" s="450" t="s">
        <v>956</v>
      </c>
      <c r="D48" s="472">
        <v>46619</v>
      </c>
      <c r="E48" s="450">
        <v>294</v>
      </c>
      <c r="F48" s="450">
        <v>296</v>
      </c>
      <c r="G48" s="451">
        <f t="shared" si="0"/>
        <v>2</v>
      </c>
      <c r="H48" s="450"/>
      <c r="I48" s="450"/>
      <c r="J48" s="451">
        <f t="shared" si="1"/>
        <v>0</v>
      </c>
      <c r="K48" s="478"/>
      <c r="L48" s="655"/>
      <c r="M48" s="467"/>
      <c r="N48" s="101"/>
      <c r="O48" s="130"/>
      <c r="P48" s="130"/>
    </row>
    <row r="49" spans="1:16" s="134" customFormat="1" ht="14.25" customHeight="1" thickBot="1">
      <c r="A49" s="532" t="s">
        <v>562</v>
      </c>
      <c r="B49" s="450" t="s">
        <v>72</v>
      </c>
      <c r="C49" s="450" t="s">
        <v>957</v>
      </c>
      <c r="D49" s="472">
        <v>46614</v>
      </c>
      <c r="E49" s="450"/>
      <c r="F49" s="450"/>
      <c r="G49" s="451">
        <f t="shared" si="0"/>
        <v>0</v>
      </c>
      <c r="H49" s="450">
        <v>71</v>
      </c>
      <c r="I49" s="450">
        <v>71</v>
      </c>
      <c r="J49" s="451">
        <f t="shared" si="1"/>
        <v>0</v>
      </c>
      <c r="K49" s="463"/>
      <c r="L49" s="654">
        <f>'ЭЭ ИПУ'!G27</f>
        <v>72</v>
      </c>
      <c r="M49" s="453"/>
      <c r="N49" s="101"/>
      <c r="O49" s="130"/>
      <c r="P49" s="130"/>
    </row>
    <row r="50" spans="1:16" s="134" customFormat="1" ht="14.25" customHeight="1" thickBot="1">
      <c r="A50" s="532" t="s">
        <v>562</v>
      </c>
      <c r="B50" s="450" t="s">
        <v>72</v>
      </c>
      <c r="C50" s="450" t="s">
        <v>958</v>
      </c>
      <c r="D50" s="472">
        <v>46614</v>
      </c>
      <c r="E50" s="450">
        <v>242</v>
      </c>
      <c r="F50" s="450">
        <v>242</v>
      </c>
      <c r="G50" s="451">
        <f t="shared" si="0"/>
        <v>0</v>
      </c>
      <c r="H50" s="450"/>
      <c r="I50" s="450"/>
      <c r="J50" s="451">
        <f t="shared" si="1"/>
        <v>0</v>
      </c>
      <c r="K50" s="450"/>
      <c r="L50" s="655"/>
      <c r="M50" s="453"/>
      <c r="N50" s="101"/>
      <c r="O50" s="130"/>
      <c r="P50" s="130"/>
    </row>
    <row r="51" spans="1:16" s="134" customFormat="1" ht="14.25" customHeight="1" thickBot="1">
      <c r="A51" s="532" t="s">
        <v>564</v>
      </c>
      <c r="B51" s="450" t="s">
        <v>340</v>
      </c>
      <c r="C51" s="450" t="s">
        <v>959</v>
      </c>
      <c r="D51" s="472">
        <v>46626</v>
      </c>
      <c r="E51" s="450"/>
      <c r="F51" s="450"/>
      <c r="G51" s="451">
        <f t="shared" si="0"/>
        <v>0</v>
      </c>
      <c r="H51" s="450">
        <v>97</v>
      </c>
      <c r="I51" s="450">
        <v>98</v>
      </c>
      <c r="J51" s="451">
        <f t="shared" si="1"/>
        <v>1</v>
      </c>
      <c r="K51" s="463"/>
      <c r="L51" s="654">
        <f>'ЭЭ ИПУ'!G28</f>
        <v>62</v>
      </c>
      <c r="M51" s="453"/>
      <c r="N51" s="101"/>
      <c r="O51" s="130"/>
      <c r="P51" s="130"/>
    </row>
    <row r="52" spans="1:16" s="134" customFormat="1" ht="16.5" customHeight="1" thickBot="1">
      <c r="A52" s="532" t="s">
        <v>564</v>
      </c>
      <c r="B52" s="450" t="s">
        <v>340</v>
      </c>
      <c r="C52" s="450" t="s">
        <v>960</v>
      </c>
      <c r="D52" s="472">
        <v>46626</v>
      </c>
      <c r="E52" s="450">
        <v>189</v>
      </c>
      <c r="F52" s="450">
        <v>190</v>
      </c>
      <c r="G52" s="451">
        <f t="shared" si="0"/>
        <v>1</v>
      </c>
      <c r="H52" s="450"/>
      <c r="I52" s="450"/>
      <c r="J52" s="451">
        <f t="shared" si="1"/>
        <v>0</v>
      </c>
      <c r="K52" s="450"/>
      <c r="L52" s="655"/>
      <c r="M52" s="453"/>
      <c r="N52" s="101"/>
      <c r="O52" s="130"/>
      <c r="P52" s="130"/>
    </row>
    <row r="53" spans="1:16" s="134" customFormat="1" ht="16.5" customHeight="1" thickBot="1">
      <c r="A53" s="569" t="s">
        <v>566</v>
      </c>
      <c r="B53" s="450" t="s">
        <v>567</v>
      </c>
      <c r="C53" s="450" t="s">
        <v>961</v>
      </c>
      <c r="D53" s="472">
        <v>46619</v>
      </c>
      <c r="E53" s="450"/>
      <c r="F53" s="450"/>
      <c r="G53" s="451">
        <f t="shared" si="0"/>
        <v>0</v>
      </c>
      <c r="H53" s="450">
        <v>248</v>
      </c>
      <c r="I53" s="450">
        <v>251</v>
      </c>
      <c r="J53" s="451">
        <f t="shared" si="1"/>
        <v>3</v>
      </c>
      <c r="K53" s="463"/>
      <c r="L53" s="654">
        <f>'ЭЭ ИПУ'!G29</f>
        <v>251</v>
      </c>
      <c r="M53" s="453"/>
      <c r="N53" s="475"/>
      <c r="O53" s="130"/>
      <c r="P53" s="130"/>
    </row>
    <row r="54" spans="1:16" s="134" customFormat="1" ht="16.5" customHeight="1" thickBot="1">
      <c r="A54" s="569" t="s">
        <v>566</v>
      </c>
      <c r="B54" s="450" t="s">
        <v>567</v>
      </c>
      <c r="C54" s="450" t="s">
        <v>962</v>
      </c>
      <c r="D54" s="472">
        <v>46619</v>
      </c>
      <c r="E54" s="450">
        <v>462</v>
      </c>
      <c r="F54" s="450">
        <v>468</v>
      </c>
      <c r="G54" s="451">
        <f t="shared" si="0"/>
        <v>6</v>
      </c>
      <c r="H54" s="450"/>
      <c r="I54" s="450"/>
      <c r="J54" s="451">
        <f t="shared" si="1"/>
        <v>0</v>
      </c>
      <c r="K54" s="450"/>
      <c r="L54" s="655"/>
      <c r="M54" s="450"/>
      <c r="N54" s="101"/>
      <c r="O54" s="130"/>
      <c r="P54" s="130"/>
    </row>
    <row r="55" spans="1:16" s="134" customFormat="1" ht="14.25" customHeight="1" thickBot="1">
      <c r="A55" s="569" t="s">
        <v>569</v>
      </c>
      <c r="B55" s="450" t="s">
        <v>73</v>
      </c>
      <c r="C55" s="450" t="s">
        <v>963</v>
      </c>
      <c r="D55" s="472">
        <v>46626</v>
      </c>
      <c r="E55" s="450"/>
      <c r="F55" s="450"/>
      <c r="G55" s="451">
        <f t="shared" si="0"/>
        <v>0</v>
      </c>
      <c r="H55" s="450">
        <v>467</v>
      </c>
      <c r="I55" s="450">
        <v>470</v>
      </c>
      <c r="J55" s="451">
        <f t="shared" si="1"/>
        <v>3</v>
      </c>
      <c r="K55" s="477"/>
      <c r="L55" s="654">
        <f>'ЭЭ ИПУ'!G30</f>
        <v>312</v>
      </c>
      <c r="M55" s="467"/>
      <c r="N55" s="101"/>
      <c r="O55" s="130"/>
      <c r="P55" s="130"/>
    </row>
    <row r="56" spans="1:16" s="134" customFormat="1" ht="14.25" customHeight="1" thickBot="1">
      <c r="A56" s="569" t="s">
        <v>569</v>
      </c>
      <c r="B56" s="450" t="s">
        <v>73</v>
      </c>
      <c r="C56" s="450" t="s">
        <v>964</v>
      </c>
      <c r="D56" s="472">
        <v>46626</v>
      </c>
      <c r="E56" s="450"/>
      <c r="F56" s="450"/>
      <c r="G56" s="451">
        <f t="shared" si="0"/>
        <v>0</v>
      </c>
      <c r="H56" s="473">
        <v>2</v>
      </c>
      <c r="I56" s="473">
        <v>2</v>
      </c>
      <c r="J56" s="451">
        <f t="shared" si="1"/>
        <v>0</v>
      </c>
      <c r="K56" s="478"/>
      <c r="L56" s="661"/>
      <c r="M56" s="467"/>
      <c r="N56" s="105"/>
      <c r="O56" s="130"/>
      <c r="P56" s="130"/>
    </row>
    <row r="57" spans="1:16" s="134" customFormat="1" ht="14.25" customHeight="1" thickBot="1">
      <c r="A57" s="569" t="s">
        <v>569</v>
      </c>
      <c r="B57" s="450" t="s">
        <v>73</v>
      </c>
      <c r="C57" s="450" t="s">
        <v>965</v>
      </c>
      <c r="D57" s="472">
        <v>46626</v>
      </c>
      <c r="E57" s="450">
        <v>122</v>
      </c>
      <c r="F57" s="450">
        <v>124</v>
      </c>
      <c r="G57" s="451">
        <f t="shared" si="0"/>
        <v>2</v>
      </c>
      <c r="H57" s="450"/>
      <c r="I57" s="450"/>
      <c r="J57" s="451">
        <f t="shared" si="1"/>
        <v>0</v>
      </c>
      <c r="K57" s="478"/>
      <c r="L57" s="661"/>
      <c r="M57" s="467"/>
      <c r="N57" s="101"/>
      <c r="O57" s="130"/>
      <c r="P57" s="130"/>
    </row>
    <row r="58" spans="1:16" s="134" customFormat="1" ht="14.25" customHeight="1" thickBot="1">
      <c r="A58" s="569" t="s">
        <v>569</v>
      </c>
      <c r="B58" s="450" t="s">
        <v>73</v>
      </c>
      <c r="C58" s="450" t="s">
        <v>966</v>
      </c>
      <c r="D58" s="472">
        <v>46626</v>
      </c>
      <c r="E58" s="450">
        <v>602</v>
      </c>
      <c r="F58" s="450">
        <v>608</v>
      </c>
      <c r="G58" s="451">
        <f t="shared" si="0"/>
        <v>6</v>
      </c>
      <c r="H58" s="450"/>
      <c r="I58" s="450"/>
      <c r="J58" s="451">
        <f t="shared" si="1"/>
        <v>0</v>
      </c>
      <c r="K58" s="478"/>
      <c r="L58" s="655"/>
      <c r="M58" s="467"/>
      <c r="N58" s="101"/>
      <c r="O58" s="130"/>
      <c r="P58" s="130"/>
    </row>
    <row r="59" spans="1:16" s="134" customFormat="1" ht="14.25" customHeight="1" thickBot="1">
      <c r="A59" s="569" t="s">
        <v>572</v>
      </c>
      <c r="B59" s="450" t="s">
        <v>573</v>
      </c>
      <c r="C59" s="450" t="s">
        <v>967</v>
      </c>
      <c r="D59" s="472">
        <v>46626</v>
      </c>
      <c r="E59" s="450"/>
      <c r="F59" s="450"/>
      <c r="G59" s="451">
        <f t="shared" si="0"/>
        <v>0</v>
      </c>
      <c r="H59" s="450">
        <v>248</v>
      </c>
      <c r="I59" s="450">
        <v>250</v>
      </c>
      <c r="J59" s="451">
        <f t="shared" si="1"/>
        <v>2</v>
      </c>
      <c r="K59" s="463"/>
      <c r="L59" s="654">
        <f>'ЭЭ ИПУ'!G31</f>
        <v>147</v>
      </c>
      <c r="M59" s="453"/>
      <c r="N59" s="101"/>
      <c r="O59" s="130"/>
      <c r="P59" s="130"/>
    </row>
    <row r="60" spans="1:16" s="134" customFormat="1" ht="14.25" customHeight="1" thickBot="1">
      <c r="A60" s="569" t="s">
        <v>572</v>
      </c>
      <c r="B60" s="450" t="s">
        <v>573</v>
      </c>
      <c r="C60" s="450" t="s">
        <v>968</v>
      </c>
      <c r="D60" s="472">
        <v>46626</v>
      </c>
      <c r="E60" s="450">
        <v>577</v>
      </c>
      <c r="F60" s="450">
        <v>583</v>
      </c>
      <c r="G60" s="451">
        <f t="shared" si="0"/>
        <v>6</v>
      </c>
      <c r="H60" s="450"/>
      <c r="I60" s="450"/>
      <c r="J60" s="451">
        <f t="shared" si="1"/>
        <v>0</v>
      </c>
      <c r="K60" s="450"/>
      <c r="L60" s="655"/>
      <c r="M60" s="453"/>
      <c r="N60" s="101"/>
      <c r="O60" s="130"/>
      <c r="P60" s="130"/>
    </row>
    <row r="61" spans="1:16" s="134" customFormat="1" ht="14.25" customHeight="1" thickBot="1">
      <c r="A61" s="569" t="s">
        <v>575</v>
      </c>
      <c r="B61" s="450" t="s">
        <v>576</v>
      </c>
      <c r="C61" s="450" t="s">
        <v>1320</v>
      </c>
      <c r="D61" s="472">
        <v>46622</v>
      </c>
      <c r="E61" s="450"/>
      <c r="F61" s="450"/>
      <c r="G61" s="451">
        <f t="shared" si="0"/>
        <v>0</v>
      </c>
      <c r="H61" s="450">
        <v>28</v>
      </c>
      <c r="I61" s="450">
        <v>30</v>
      </c>
      <c r="J61" s="451">
        <f t="shared" si="1"/>
        <v>2</v>
      </c>
      <c r="K61" s="463"/>
      <c r="L61" s="654">
        <f>'ЭЭ ИПУ'!G32</f>
        <v>89</v>
      </c>
      <c r="M61" s="453"/>
      <c r="N61" s="101"/>
      <c r="O61" s="130"/>
      <c r="P61" s="130"/>
    </row>
    <row r="62" spans="1:16" s="134" customFormat="1" ht="14.25" customHeight="1" thickBot="1">
      <c r="A62" s="569" t="s">
        <v>575</v>
      </c>
      <c r="B62" s="450" t="s">
        <v>576</v>
      </c>
      <c r="C62" s="450" t="s">
        <v>1321</v>
      </c>
      <c r="D62" s="472">
        <v>46637</v>
      </c>
      <c r="E62" s="450">
        <v>75</v>
      </c>
      <c r="F62" s="450">
        <v>84</v>
      </c>
      <c r="G62" s="451">
        <f t="shared" si="0"/>
        <v>9</v>
      </c>
      <c r="H62" s="450"/>
      <c r="I62" s="450"/>
      <c r="J62" s="451">
        <f t="shared" si="1"/>
        <v>0</v>
      </c>
      <c r="K62" s="450"/>
      <c r="L62" s="655"/>
      <c r="M62" s="453"/>
      <c r="N62" s="101"/>
      <c r="O62" s="130"/>
      <c r="P62" s="130"/>
    </row>
    <row r="63" spans="1:16" s="134" customFormat="1" ht="14.25" customHeight="1" thickBot="1">
      <c r="A63" s="569" t="s">
        <v>578</v>
      </c>
      <c r="B63" s="450" t="s">
        <v>76</v>
      </c>
      <c r="C63" s="450" t="s">
        <v>969</v>
      </c>
      <c r="D63" s="472">
        <v>46614</v>
      </c>
      <c r="E63" s="450"/>
      <c r="F63" s="450"/>
      <c r="G63" s="451">
        <f t="shared" si="0"/>
        <v>0</v>
      </c>
      <c r="H63" s="450">
        <v>286</v>
      </c>
      <c r="I63" s="450">
        <v>287</v>
      </c>
      <c r="J63" s="451">
        <f t="shared" si="1"/>
        <v>1</v>
      </c>
      <c r="K63" s="463"/>
      <c r="L63" s="654">
        <f>'ЭЭ ИПУ'!G33</f>
        <v>69</v>
      </c>
      <c r="M63" s="453"/>
      <c r="N63" s="101"/>
      <c r="O63" s="130"/>
      <c r="P63" s="130"/>
    </row>
    <row r="64" spans="1:16" s="134" customFormat="1" ht="14.25" customHeight="1" thickBot="1">
      <c r="A64" s="569" t="s">
        <v>578</v>
      </c>
      <c r="B64" s="450" t="s">
        <v>76</v>
      </c>
      <c r="C64" s="450" t="s">
        <v>970</v>
      </c>
      <c r="D64" s="450" t="s">
        <v>417</v>
      </c>
      <c r="E64" s="450">
        <v>534</v>
      </c>
      <c r="F64" s="450">
        <v>536</v>
      </c>
      <c r="G64" s="451">
        <f t="shared" si="0"/>
        <v>2</v>
      </c>
      <c r="H64" s="450"/>
      <c r="I64" s="450"/>
      <c r="J64" s="451">
        <f t="shared" si="1"/>
        <v>0</v>
      </c>
      <c r="K64" s="450"/>
      <c r="L64" s="655"/>
      <c r="M64" s="453"/>
      <c r="N64" s="101"/>
      <c r="O64" s="130"/>
      <c r="P64" s="130"/>
    </row>
    <row r="65" spans="1:16" s="134" customFormat="1" ht="14.25" customHeight="1" thickBot="1">
      <c r="A65" s="532" t="s">
        <v>580</v>
      </c>
      <c r="B65" s="450" t="s">
        <v>581</v>
      </c>
      <c r="C65" s="450" t="s">
        <v>971</v>
      </c>
      <c r="D65" s="472">
        <v>46486</v>
      </c>
      <c r="E65" s="450"/>
      <c r="F65" s="450"/>
      <c r="G65" s="451">
        <f t="shared" si="0"/>
        <v>0</v>
      </c>
      <c r="H65" s="450">
        <v>415</v>
      </c>
      <c r="I65" s="450">
        <v>418</v>
      </c>
      <c r="J65" s="451">
        <f t="shared" si="1"/>
        <v>3</v>
      </c>
      <c r="K65" s="463"/>
      <c r="L65" s="654">
        <f>'ЭЭ ИПУ'!G34</f>
        <v>156</v>
      </c>
      <c r="M65" s="453"/>
      <c r="N65" s="101"/>
      <c r="O65" s="130"/>
      <c r="P65" s="130"/>
    </row>
    <row r="66" spans="1:16" s="134" customFormat="1" ht="14.25" customHeight="1" thickBot="1">
      <c r="A66" s="532" t="s">
        <v>580</v>
      </c>
      <c r="B66" s="450" t="s">
        <v>581</v>
      </c>
      <c r="C66" s="450" t="s">
        <v>972</v>
      </c>
      <c r="D66" s="472">
        <v>46486</v>
      </c>
      <c r="E66" s="450">
        <v>548</v>
      </c>
      <c r="F66" s="450">
        <v>551</v>
      </c>
      <c r="G66" s="451">
        <f t="shared" si="0"/>
        <v>3</v>
      </c>
      <c r="H66" s="450"/>
      <c r="I66" s="450"/>
      <c r="J66" s="451">
        <f t="shared" si="1"/>
        <v>0</v>
      </c>
      <c r="K66" s="450"/>
      <c r="L66" s="655"/>
      <c r="M66" s="453"/>
      <c r="N66" s="101"/>
      <c r="O66" s="130"/>
      <c r="P66" s="130"/>
    </row>
    <row r="67" spans="1:16" s="134" customFormat="1" ht="14.25" customHeight="1" thickBot="1">
      <c r="A67" s="569" t="s">
        <v>583</v>
      </c>
      <c r="B67" s="450" t="s">
        <v>78</v>
      </c>
      <c r="C67" s="450" t="s">
        <v>973</v>
      </c>
      <c r="D67" s="450" t="s">
        <v>55</v>
      </c>
      <c r="E67" s="450"/>
      <c r="F67" s="450"/>
      <c r="G67" s="451">
        <f t="shared" si="0"/>
        <v>0</v>
      </c>
      <c r="H67" s="450">
        <v>51</v>
      </c>
      <c r="I67" s="450">
        <v>53</v>
      </c>
      <c r="J67" s="451">
        <f t="shared" si="1"/>
        <v>2</v>
      </c>
      <c r="K67" s="463"/>
      <c r="L67" s="654">
        <f>'ЭЭ ИПУ'!G35</f>
        <v>144</v>
      </c>
      <c r="M67" s="453"/>
      <c r="N67" s="101"/>
      <c r="O67" s="130"/>
      <c r="P67" s="130"/>
    </row>
    <row r="68" spans="1:16" s="134" customFormat="1" ht="14.25" customHeight="1" thickBot="1">
      <c r="A68" s="569" t="s">
        <v>583</v>
      </c>
      <c r="B68" s="450" t="s">
        <v>78</v>
      </c>
      <c r="C68" s="450" t="s">
        <v>974</v>
      </c>
      <c r="D68" s="450" t="s">
        <v>47</v>
      </c>
      <c r="E68" s="450">
        <v>120</v>
      </c>
      <c r="F68" s="450">
        <v>124</v>
      </c>
      <c r="G68" s="451">
        <f t="shared" si="0"/>
        <v>4</v>
      </c>
      <c r="H68" s="450"/>
      <c r="I68" s="450"/>
      <c r="J68" s="451">
        <f t="shared" si="1"/>
        <v>0</v>
      </c>
      <c r="K68" s="450"/>
      <c r="L68" s="655"/>
      <c r="M68" s="450"/>
      <c r="N68" s="101"/>
      <c r="O68" s="130"/>
      <c r="P68" s="130"/>
    </row>
    <row r="69" spans="1:16" s="134" customFormat="1" ht="14.25" customHeight="1" thickBot="1">
      <c r="A69" s="569" t="s">
        <v>585</v>
      </c>
      <c r="B69" s="450" t="s">
        <v>219</v>
      </c>
      <c r="C69" s="450" t="s">
        <v>975</v>
      </c>
      <c r="D69" s="472">
        <v>46612</v>
      </c>
      <c r="E69" s="450"/>
      <c r="F69" s="450"/>
      <c r="G69" s="451">
        <f t="shared" si="0"/>
        <v>0</v>
      </c>
      <c r="H69" s="450">
        <v>177</v>
      </c>
      <c r="I69" s="450">
        <v>180</v>
      </c>
      <c r="J69" s="451">
        <f t="shared" si="1"/>
        <v>3</v>
      </c>
      <c r="K69" s="463"/>
      <c r="L69" s="654">
        <f>'ЭЭ ИПУ'!G36</f>
        <v>240</v>
      </c>
      <c r="M69" s="453"/>
      <c r="N69" s="101"/>
      <c r="O69" s="130"/>
      <c r="P69" s="130"/>
    </row>
    <row r="70" spans="1:16" s="134" customFormat="1" ht="14.25" customHeight="1" thickBot="1">
      <c r="A70" s="569" t="s">
        <v>585</v>
      </c>
      <c r="B70" s="450" t="s">
        <v>219</v>
      </c>
      <c r="C70" s="450" t="s">
        <v>976</v>
      </c>
      <c r="D70" s="472">
        <v>46612</v>
      </c>
      <c r="E70" s="450">
        <v>444</v>
      </c>
      <c r="F70" s="450">
        <v>452</v>
      </c>
      <c r="G70" s="451">
        <f t="shared" si="0"/>
        <v>8</v>
      </c>
      <c r="H70" s="450"/>
      <c r="I70" s="450"/>
      <c r="J70" s="451">
        <f t="shared" si="1"/>
        <v>0</v>
      </c>
      <c r="K70" s="450"/>
      <c r="L70" s="655"/>
      <c r="M70" s="453"/>
      <c r="N70" s="101"/>
      <c r="O70" s="130"/>
      <c r="P70" s="130"/>
    </row>
    <row r="71" spans="1:16" s="134" customFormat="1" ht="14.25" customHeight="1" thickBot="1">
      <c r="A71" s="532" t="s">
        <v>587</v>
      </c>
      <c r="B71" s="450" t="s">
        <v>588</v>
      </c>
      <c r="C71" s="450" t="s">
        <v>977</v>
      </c>
      <c r="D71" s="472">
        <v>46619</v>
      </c>
      <c r="E71" s="450"/>
      <c r="F71" s="450"/>
      <c r="G71" s="451">
        <f t="shared" si="0"/>
        <v>0</v>
      </c>
      <c r="H71" s="450">
        <v>234</v>
      </c>
      <c r="I71" s="450">
        <v>239</v>
      </c>
      <c r="J71" s="451">
        <f t="shared" si="1"/>
        <v>5</v>
      </c>
      <c r="K71" s="477"/>
      <c r="L71" s="654">
        <f>'ЭЭ ИПУ'!G37</f>
        <v>270</v>
      </c>
      <c r="M71" s="470"/>
      <c r="N71" s="101"/>
      <c r="O71" s="130"/>
      <c r="P71" s="130"/>
    </row>
    <row r="72" spans="1:16" s="134" customFormat="1" ht="14.25" customHeight="1" thickBot="1">
      <c r="A72" s="532" t="s">
        <v>587</v>
      </c>
      <c r="B72" s="450" t="s">
        <v>588</v>
      </c>
      <c r="C72" s="450" t="s">
        <v>978</v>
      </c>
      <c r="D72" s="472">
        <v>46619</v>
      </c>
      <c r="E72" s="450"/>
      <c r="F72" s="450"/>
      <c r="G72" s="451">
        <f t="shared" ref="G72:G135" si="2">F72-E72</f>
        <v>0</v>
      </c>
      <c r="H72" s="473">
        <v>6</v>
      </c>
      <c r="I72" s="473">
        <v>6</v>
      </c>
      <c r="J72" s="451">
        <f t="shared" si="1"/>
        <v>0</v>
      </c>
      <c r="K72" s="478"/>
      <c r="L72" s="661"/>
      <c r="M72" s="470"/>
      <c r="N72" s="101"/>
      <c r="O72" s="130"/>
      <c r="P72" s="130"/>
    </row>
    <row r="73" spans="1:16" s="134" customFormat="1" ht="14.25" customHeight="1" thickBot="1">
      <c r="A73" s="532" t="s">
        <v>587</v>
      </c>
      <c r="B73" s="450" t="s">
        <v>588</v>
      </c>
      <c r="C73" s="450" t="s">
        <v>979</v>
      </c>
      <c r="D73" s="472">
        <v>46619</v>
      </c>
      <c r="E73" s="450">
        <v>280</v>
      </c>
      <c r="F73" s="450">
        <v>284</v>
      </c>
      <c r="G73" s="451">
        <f t="shared" si="2"/>
        <v>4</v>
      </c>
      <c r="H73" s="450"/>
      <c r="I73" s="450"/>
      <c r="J73" s="451">
        <f t="shared" ref="J73:J136" si="3">I73-H73</f>
        <v>0</v>
      </c>
      <c r="K73" s="478"/>
      <c r="L73" s="661"/>
      <c r="M73" s="470"/>
      <c r="N73" s="101"/>
      <c r="O73" s="130"/>
      <c r="P73" s="130"/>
    </row>
    <row r="74" spans="1:16" s="134" customFormat="1" ht="14.25" customHeight="1" thickBot="1">
      <c r="A74" s="532" t="s">
        <v>587</v>
      </c>
      <c r="B74" s="450" t="s">
        <v>588</v>
      </c>
      <c r="C74" s="450" t="s">
        <v>980</v>
      </c>
      <c r="D74" s="472">
        <v>46619</v>
      </c>
      <c r="E74" s="450">
        <v>209</v>
      </c>
      <c r="F74" s="450">
        <v>211</v>
      </c>
      <c r="G74" s="451">
        <f t="shared" si="2"/>
        <v>2</v>
      </c>
      <c r="H74" s="450"/>
      <c r="I74" s="450"/>
      <c r="J74" s="451">
        <f t="shared" si="3"/>
        <v>0</v>
      </c>
      <c r="K74" s="478"/>
      <c r="L74" s="655"/>
      <c r="M74" s="470"/>
      <c r="N74" s="101"/>
      <c r="O74" s="130"/>
      <c r="P74" s="130"/>
    </row>
    <row r="75" spans="1:16" s="134" customFormat="1" ht="14.25" customHeight="1" thickBot="1">
      <c r="A75" s="569" t="s">
        <v>590</v>
      </c>
      <c r="B75" s="450" t="s">
        <v>591</v>
      </c>
      <c r="C75" s="450" t="s">
        <v>981</v>
      </c>
      <c r="D75" s="472">
        <v>46612</v>
      </c>
      <c r="E75" s="450"/>
      <c r="F75" s="450"/>
      <c r="G75" s="451">
        <f t="shared" si="2"/>
        <v>0</v>
      </c>
      <c r="H75" s="450">
        <v>283</v>
      </c>
      <c r="I75" s="450">
        <v>287</v>
      </c>
      <c r="J75" s="451">
        <f t="shared" si="3"/>
        <v>4</v>
      </c>
      <c r="K75" s="463"/>
      <c r="L75" s="654">
        <f>'ЭЭ ИПУ'!G38</f>
        <v>224</v>
      </c>
      <c r="M75" s="453"/>
      <c r="N75" s="101"/>
      <c r="O75" s="130"/>
      <c r="P75" s="130"/>
    </row>
    <row r="76" spans="1:16" s="134" customFormat="1" ht="14.25" customHeight="1" thickBot="1">
      <c r="A76" s="569" t="s">
        <v>590</v>
      </c>
      <c r="B76" s="450" t="s">
        <v>591</v>
      </c>
      <c r="C76" s="450" t="s">
        <v>982</v>
      </c>
      <c r="D76" s="472">
        <v>46612</v>
      </c>
      <c r="E76" s="450">
        <v>561</v>
      </c>
      <c r="F76" s="450">
        <v>570</v>
      </c>
      <c r="G76" s="451">
        <f t="shared" si="2"/>
        <v>9</v>
      </c>
      <c r="H76" s="450"/>
      <c r="I76" s="450"/>
      <c r="J76" s="451">
        <f t="shared" si="3"/>
        <v>0</v>
      </c>
      <c r="K76" s="450"/>
      <c r="L76" s="655"/>
      <c r="M76" s="453"/>
      <c r="N76" s="101"/>
      <c r="O76" s="130"/>
      <c r="P76" s="130"/>
    </row>
    <row r="77" spans="1:16" s="134" customFormat="1" ht="14.25" customHeight="1" thickBot="1">
      <c r="A77" s="532" t="s">
        <v>593</v>
      </c>
      <c r="B77" s="450" t="s">
        <v>81</v>
      </c>
      <c r="C77" s="450" t="s">
        <v>983</v>
      </c>
      <c r="D77" s="472">
        <v>46486</v>
      </c>
      <c r="E77" s="450"/>
      <c r="F77" s="450"/>
      <c r="G77" s="451">
        <f t="shared" si="2"/>
        <v>0</v>
      </c>
      <c r="H77" s="450">
        <v>224</v>
      </c>
      <c r="I77" s="450">
        <v>224</v>
      </c>
      <c r="J77" s="451">
        <f t="shared" si="3"/>
        <v>0</v>
      </c>
      <c r="K77" s="463"/>
      <c r="L77" s="654">
        <f>'ЭЭ ИПУ'!G39</f>
        <v>163</v>
      </c>
      <c r="M77" s="413">
        <v>170</v>
      </c>
      <c r="N77" s="101"/>
      <c r="O77" s="130"/>
      <c r="P77" s="130"/>
    </row>
    <row r="78" spans="1:16" s="134" customFormat="1" ht="14.25" customHeight="1" thickBot="1">
      <c r="A78" s="532" t="s">
        <v>593</v>
      </c>
      <c r="B78" s="450" t="s">
        <v>81</v>
      </c>
      <c r="C78" s="450" t="s">
        <v>1267</v>
      </c>
      <c r="D78" s="450" t="s">
        <v>1268</v>
      </c>
      <c r="E78" s="450">
        <v>75</v>
      </c>
      <c r="F78" s="450">
        <v>75</v>
      </c>
      <c r="G78" s="451">
        <f t="shared" si="2"/>
        <v>0</v>
      </c>
      <c r="H78" s="450"/>
      <c r="I78" s="450"/>
      <c r="J78" s="451">
        <f t="shared" si="3"/>
        <v>0</v>
      </c>
      <c r="K78" s="450"/>
      <c r="L78" s="655"/>
      <c r="M78" s="413">
        <v>69</v>
      </c>
      <c r="N78" s="101"/>
      <c r="O78" s="130"/>
      <c r="P78" s="130"/>
    </row>
    <row r="79" spans="1:16" s="134" customFormat="1" ht="14.25" customHeight="1" thickBot="1">
      <c r="A79" s="569" t="s">
        <v>595</v>
      </c>
      <c r="B79" s="450" t="s">
        <v>82</v>
      </c>
      <c r="C79" s="450" t="s">
        <v>984</v>
      </c>
      <c r="D79" s="472">
        <v>46978</v>
      </c>
      <c r="E79" s="450"/>
      <c r="F79" s="450"/>
      <c r="G79" s="451">
        <f t="shared" si="2"/>
        <v>0</v>
      </c>
      <c r="H79" s="473">
        <v>3</v>
      </c>
      <c r="I79" s="473">
        <v>3</v>
      </c>
      <c r="J79" s="451">
        <f t="shared" si="3"/>
        <v>0</v>
      </c>
      <c r="K79" s="477"/>
      <c r="L79" s="654">
        <f>'ЭЭ ИПУ'!G40</f>
        <v>56</v>
      </c>
      <c r="M79" s="467"/>
      <c r="N79" s="101"/>
      <c r="O79" s="130"/>
      <c r="P79" s="130"/>
    </row>
    <row r="80" spans="1:16" s="134" customFormat="1" ht="14.25" customHeight="1" thickBot="1">
      <c r="A80" s="569" t="s">
        <v>595</v>
      </c>
      <c r="B80" s="450" t="s">
        <v>82</v>
      </c>
      <c r="C80" s="450" t="s">
        <v>985</v>
      </c>
      <c r="D80" s="472">
        <v>46978</v>
      </c>
      <c r="E80" s="450"/>
      <c r="F80" s="450"/>
      <c r="G80" s="451">
        <f t="shared" si="2"/>
        <v>0</v>
      </c>
      <c r="H80" s="450">
        <v>263</v>
      </c>
      <c r="I80" s="450">
        <v>264</v>
      </c>
      <c r="J80" s="451">
        <f t="shared" si="3"/>
        <v>1</v>
      </c>
      <c r="K80" s="478"/>
      <c r="L80" s="661"/>
      <c r="M80" s="467"/>
      <c r="N80" s="101"/>
      <c r="O80" s="130"/>
      <c r="P80" s="130"/>
    </row>
    <row r="81" spans="1:16" s="134" customFormat="1" ht="14.25" customHeight="1" thickBot="1">
      <c r="A81" s="569" t="s">
        <v>595</v>
      </c>
      <c r="B81" s="450" t="s">
        <v>82</v>
      </c>
      <c r="C81" s="450" t="s">
        <v>986</v>
      </c>
      <c r="D81" s="472">
        <v>46978</v>
      </c>
      <c r="E81" s="450">
        <v>150</v>
      </c>
      <c r="F81" s="450">
        <v>151</v>
      </c>
      <c r="G81" s="451">
        <f t="shared" si="2"/>
        <v>1</v>
      </c>
      <c r="H81" s="450"/>
      <c r="I81" s="450"/>
      <c r="J81" s="451">
        <f t="shared" si="3"/>
        <v>0</v>
      </c>
      <c r="K81" s="478"/>
      <c r="L81" s="661"/>
      <c r="M81" s="467"/>
      <c r="N81" s="101"/>
      <c r="O81" s="130"/>
      <c r="P81" s="130"/>
    </row>
    <row r="82" spans="1:16" s="134" customFormat="1" ht="14.25" customHeight="1" thickBot="1">
      <c r="A82" s="569" t="s">
        <v>595</v>
      </c>
      <c r="B82" s="450" t="s">
        <v>82</v>
      </c>
      <c r="C82" s="450" t="s">
        <v>987</v>
      </c>
      <c r="D82" s="472">
        <v>46978</v>
      </c>
      <c r="E82" s="450">
        <v>158</v>
      </c>
      <c r="F82" s="450">
        <v>159</v>
      </c>
      <c r="G82" s="451">
        <f t="shared" si="2"/>
        <v>1</v>
      </c>
      <c r="H82" s="450"/>
      <c r="I82" s="450"/>
      <c r="J82" s="451">
        <f t="shared" si="3"/>
        <v>0</v>
      </c>
      <c r="K82" s="478"/>
      <c r="L82" s="655"/>
      <c r="M82" s="467"/>
      <c r="N82" s="101"/>
      <c r="O82" s="130"/>
      <c r="P82" s="130"/>
    </row>
    <row r="83" spans="1:16" s="134" customFormat="1" ht="14.25" customHeight="1" thickBot="1">
      <c r="A83" s="569" t="s">
        <v>597</v>
      </c>
      <c r="B83" s="450" t="s">
        <v>598</v>
      </c>
      <c r="C83" s="450" t="s">
        <v>988</v>
      </c>
      <c r="D83" s="472">
        <v>46626</v>
      </c>
      <c r="E83" s="450"/>
      <c r="F83" s="450"/>
      <c r="G83" s="451">
        <f t="shared" si="2"/>
        <v>0</v>
      </c>
      <c r="H83" s="450">
        <v>183</v>
      </c>
      <c r="I83" s="450">
        <v>187</v>
      </c>
      <c r="J83" s="451">
        <f t="shared" si="3"/>
        <v>4</v>
      </c>
      <c r="K83" s="463"/>
      <c r="L83" s="654">
        <f>'ЭЭ ИПУ'!G41</f>
        <v>131</v>
      </c>
      <c r="M83" s="453"/>
      <c r="N83" s="101"/>
      <c r="O83" s="130"/>
      <c r="P83" s="130"/>
    </row>
    <row r="84" spans="1:16" s="134" customFormat="1" ht="14.25" customHeight="1" thickBot="1">
      <c r="A84" s="569" t="s">
        <v>597</v>
      </c>
      <c r="B84" s="450" t="s">
        <v>598</v>
      </c>
      <c r="C84" s="450" t="s">
        <v>989</v>
      </c>
      <c r="D84" s="472">
        <v>46626</v>
      </c>
      <c r="E84" s="450">
        <v>277</v>
      </c>
      <c r="F84" s="450">
        <v>283</v>
      </c>
      <c r="G84" s="451">
        <f t="shared" si="2"/>
        <v>6</v>
      </c>
      <c r="H84" s="450"/>
      <c r="I84" s="450"/>
      <c r="J84" s="451">
        <f t="shared" si="3"/>
        <v>0</v>
      </c>
      <c r="K84" s="450"/>
      <c r="L84" s="655"/>
      <c r="M84" s="453"/>
      <c r="N84" s="101"/>
      <c r="O84" s="130"/>
      <c r="P84" s="130"/>
    </row>
    <row r="85" spans="1:16" s="134" customFormat="1" ht="14.25" customHeight="1" thickBot="1">
      <c r="A85" s="569" t="s">
        <v>600</v>
      </c>
      <c r="B85" s="450" t="s">
        <v>601</v>
      </c>
      <c r="C85" s="450" t="s">
        <v>990</v>
      </c>
      <c r="D85" s="472">
        <v>46626</v>
      </c>
      <c r="E85" s="450"/>
      <c r="F85" s="450"/>
      <c r="G85" s="451">
        <f t="shared" si="2"/>
        <v>0</v>
      </c>
      <c r="H85" s="450">
        <v>430</v>
      </c>
      <c r="I85" s="450">
        <v>431</v>
      </c>
      <c r="J85" s="451">
        <f t="shared" si="3"/>
        <v>1</v>
      </c>
      <c r="K85" s="463"/>
      <c r="L85" s="654">
        <f>'ЭЭ ИПУ'!G42</f>
        <v>96</v>
      </c>
      <c r="M85" s="450"/>
      <c r="N85" s="101"/>
      <c r="O85" s="130"/>
      <c r="P85" s="130"/>
    </row>
    <row r="86" spans="1:16" s="134" customFormat="1" ht="14.25" customHeight="1" thickBot="1">
      <c r="A86" s="569" t="s">
        <v>600</v>
      </c>
      <c r="B86" s="450" t="s">
        <v>601</v>
      </c>
      <c r="C86" s="450" t="s">
        <v>991</v>
      </c>
      <c r="D86" s="472">
        <v>46626</v>
      </c>
      <c r="E86" s="450">
        <v>785</v>
      </c>
      <c r="F86" s="450">
        <v>788</v>
      </c>
      <c r="G86" s="451">
        <f t="shared" si="2"/>
        <v>3</v>
      </c>
      <c r="H86" s="450"/>
      <c r="I86" s="450"/>
      <c r="J86" s="451">
        <f t="shared" si="3"/>
        <v>0</v>
      </c>
      <c r="K86" s="450"/>
      <c r="L86" s="655"/>
      <c r="M86" s="453"/>
      <c r="N86" s="101"/>
      <c r="O86" s="130"/>
      <c r="P86" s="130"/>
    </row>
    <row r="87" spans="1:16" s="134" customFormat="1" ht="14.25" customHeight="1" thickBot="1">
      <c r="A87" s="532" t="s">
        <v>603</v>
      </c>
      <c r="B87" s="450" t="s">
        <v>345</v>
      </c>
      <c r="C87" s="450" t="s">
        <v>992</v>
      </c>
      <c r="D87" s="472">
        <v>46626</v>
      </c>
      <c r="E87" s="450"/>
      <c r="F87" s="450"/>
      <c r="G87" s="451">
        <f t="shared" si="2"/>
        <v>0</v>
      </c>
      <c r="H87" s="450">
        <v>431</v>
      </c>
      <c r="I87" s="450">
        <v>436</v>
      </c>
      <c r="J87" s="451">
        <f t="shared" si="3"/>
        <v>5</v>
      </c>
      <c r="K87" s="463"/>
      <c r="L87" s="654">
        <f>'ЭЭ ИПУ'!G43</f>
        <v>275</v>
      </c>
      <c r="M87" s="450"/>
      <c r="N87" s="475" t="s">
        <v>1322</v>
      </c>
      <c r="O87" s="130"/>
      <c r="P87" s="130"/>
    </row>
    <row r="88" spans="1:16" s="134" customFormat="1" ht="14.25" customHeight="1" thickBot="1">
      <c r="A88" s="532" t="s">
        <v>603</v>
      </c>
      <c r="B88" s="450" t="s">
        <v>345</v>
      </c>
      <c r="C88" s="450" t="s">
        <v>993</v>
      </c>
      <c r="D88" s="472">
        <v>46626</v>
      </c>
      <c r="E88" s="450">
        <v>745</v>
      </c>
      <c r="F88" s="450">
        <v>752</v>
      </c>
      <c r="G88" s="451">
        <f t="shared" si="2"/>
        <v>7</v>
      </c>
      <c r="H88" s="450"/>
      <c r="I88" s="450"/>
      <c r="J88" s="451">
        <f t="shared" si="3"/>
        <v>0</v>
      </c>
      <c r="K88" s="450"/>
      <c r="L88" s="655"/>
      <c r="M88" s="450"/>
      <c r="N88" s="101"/>
      <c r="O88" s="130"/>
      <c r="P88" s="130"/>
    </row>
    <row r="89" spans="1:16" s="134" customFormat="1" ht="14.25" customHeight="1" thickBot="1">
      <c r="A89" s="532" t="s">
        <v>605</v>
      </c>
      <c r="B89" s="450" t="s">
        <v>606</v>
      </c>
      <c r="C89" s="450" t="s">
        <v>994</v>
      </c>
      <c r="D89" s="450" t="s">
        <v>55</v>
      </c>
      <c r="E89" s="450"/>
      <c r="F89" s="450"/>
      <c r="G89" s="451">
        <f t="shared" si="2"/>
        <v>0</v>
      </c>
      <c r="H89" s="450">
        <v>123</v>
      </c>
      <c r="I89" s="450">
        <v>123</v>
      </c>
      <c r="J89" s="451">
        <f t="shared" si="3"/>
        <v>0</v>
      </c>
      <c r="K89" s="478"/>
      <c r="L89" s="654">
        <f>'ЭЭ ИПУ'!G44</f>
        <v>208</v>
      </c>
      <c r="M89" s="526">
        <v>118</v>
      </c>
      <c r="N89" s="101"/>
      <c r="O89" s="130"/>
      <c r="P89" s="130"/>
    </row>
    <row r="90" spans="1:16" s="134" customFormat="1" ht="14.25" customHeight="1" thickBot="1">
      <c r="A90" s="532" t="s">
        <v>605</v>
      </c>
      <c r="B90" s="450" t="s">
        <v>606</v>
      </c>
      <c r="C90" s="450" t="s">
        <v>995</v>
      </c>
      <c r="D90" s="450" t="s">
        <v>197</v>
      </c>
      <c r="E90" s="450"/>
      <c r="F90" s="450"/>
      <c r="G90" s="451">
        <f t="shared" si="2"/>
        <v>0</v>
      </c>
      <c r="H90" s="450">
        <v>457</v>
      </c>
      <c r="I90" s="450">
        <v>460</v>
      </c>
      <c r="J90" s="451">
        <f t="shared" si="3"/>
        <v>3</v>
      </c>
      <c r="K90" s="478"/>
      <c r="L90" s="661"/>
      <c r="M90" s="478"/>
      <c r="N90" s="101"/>
      <c r="O90" s="130"/>
      <c r="P90" s="130"/>
    </row>
    <row r="91" spans="1:16" s="134" customFormat="1" ht="14.25" customHeight="1" thickBot="1">
      <c r="A91" s="532" t="s">
        <v>605</v>
      </c>
      <c r="B91" s="450" t="s">
        <v>606</v>
      </c>
      <c r="C91" s="450" t="s">
        <v>996</v>
      </c>
      <c r="D91" s="450" t="s">
        <v>47</v>
      </c>
      <c r="E91" s="450">
        <v>260</v>
      </c>
      <c r="F91" s="450">
        <v>262</v>
      </c>
      <c r="G91" s="451">
        <f t="shared" si="2"/>
        <v>2</v>
      </c>
      <c r="H91" s="450"/>
      <c r="I91" s="450"/>
      <c r="J91" s="451">
        <f t="shared" si="3"/>
        <v>0</v>
      </c>
      <c r="K91" s="478"/>
      <c r="L91" s="661"/>
      <c r="M91" s="478"/>
      <c r="N91" s="101"/>
      <c r="O91" s="130"/>
      <c r="P91" s="130"/>
    </row>
    <row r="92" spans="1:16" s="134" customFormat="1" ht="14.25" customHeight="1" thickBot="1">
      <c r="A92" s="532" t="s">
        <v>605</v>
      </c>
      <c r="B92" s="450" t="s">
        <v>606</v>
      </c>
      <c r="C92" s="450" t="s">
        <v>997</v>
      </c>
      <c r="D92" s="450" t="s">
        <v>47</v>
      </c>
      <c r="E92" s="450">
        <v>729</v>
      </c>
      <c r="F92" s="450">
        <v>734</v>
      </c>
      <c r="G92" s="451">
        <f t="shared" si="2"/>
        <v>5</v>
      </c>
      <c r="H92" s="450"/>
      <c r="I92" s="450"/>
      <c r="J92" s="451">
        <f t="shared" si="3"/>
        <v>0</v>
      </c>
      <c r="K92" s="478"/>
      <c r="L92" s="655"/>
      <c r="M92" s="478"/>
      <c r="N92" s="101"/>
      <c r="O92" s="130"/>
      <c r="P92" s="130"/>
    </row>
    <row r="93" spans="1:16" s="134" customFormat="1" ht="14.25" customHeight="1" thickBot="1">
      <c r="A93" s="569" t="s">
        <v>608</v>
      </c>
      <c r="B93" s="450" t="s">
        <v>84</v>
      </c>
      <c r="C93" s="450" t="s">
        <v>998</v>
      </c>
      <c r="D93" s="472">
        <v>46601</v>
      </c>
      <c r="E93" s="450"/>
      <c r="F93" s="450"/>
      <c r="G93" s="451">
        <f t="shared" si="2"/>
        <v>0</v>
      </c>
      <c r="H93" s="450">
        <v>123</v>
      </c>
      <c r="I93" s="450">
        <v>129</v>
      </c>
      <c r="J93" s="451">
        <f t="shared" si="3"/>
        <v>6</v>
      </c>
      <c r="K93" s="463"/>
      <c r="L93" s="654">
        <f>'ЭЭ ИПУ'!G45</f>
        <v>138</v>
      </c>
      <c r="M93" s="453"/>
      <c r="N93" s="475" t="s">
        <v>1319</v>
      </c>
      <c r="O93" s="130"/>
      <c r="P93" s="130"/>
    </row>
    <row r="94" spans="1:16" s="134" customFormat="1" ht="14.25" customHeight="1" thickBot="1">
      <c r="A94" s="569" t="s">
        <v>608</v>
      </c>
      <c r="B94" s="450" t="s">
        <v>84</v>
      </c>
      <c r="C94" s="450" t="s">
        <v>999</v>
      </c>
      <c r="D94" s="472">
        <v>46601</v>
      </c>
      <c r="E94" s="450">
        <v>277</v>
      </c>
      <c r="F94" s="450">
        <v>288</v>
      </c>
      <c r="G94" s="451">
        <f t="shared" si="2"/>
        <v>11</v>
      </c>
      <c r="H94" s="450"/>
      <c r="I94" s="450"/>
      <c r="J94" s="451">
        <f t="shared" si="3"/>
        <v>0</v>
      </c>
      <c r="K94" s="450"/>
      <c r="L94" s="655"/>
      <c r="M94" s="453"/>
      <c r="N94" s="101"/>
      <c r="O94" s="130"/>
      <c r="P94" s="130"/>
    </row>
    <row r="95" spans="1:16" s="134" customFormat="1" ht="14.25" customHeight="1" thickBot="1">
      <c r="A95" s="532" t="s">
        <v>610</v>
      </c>
      <c r="B95" s="450" t="s">
        <v>85</v>
      </c>
      <c r="C95" s="450" t="s">
        <v>1000</v>
      </c>
      <c r="D95" s="472">
        <v>46486</v>
      </c>
      <c r="E95" s="450"/>
      <c r="F95" s="450"/>
      <c r="G95" s="451">
        <f t="shared" si="2"/>
        <v>0</v>
      </c>
      <c r="H95" s="450">
        <v>201</v>
      </c>
      <c r="I95" s="450">
        <v>206</v>
      </c>
      <c r="J95" s="451">
        <f t="shared" si="3"/>
        <v>5</v>
      </c>
      <c r="K95" s="463"/>
      <c r="L95" s="654">
        <f>'ЭЭ ИПУ'!G46</f>
        <v>543</v>
      </c>
      <c r="M95" s="450"/>
      <c r="N95" s="101"/>
      <c r="O95" s="130"/>
      <c r="P95" s="130"/>
    </row>
    <row r="96" spans="1:16" s="134" customFormat="1" ht="14.25" customHeight="1" thickBot="1">
      <c r="A96" s="532" t="s">
        <v>610</v>
      </c>
      <c r="B96" s="450" t="s">
        <v>85</v>
      </c>
      <c r="C96" s="450" t="s">
        <v>1001</v>
      </c>
      <c r="D96" s="472">
        <v>46486</v>
      </c>
      <c r="E96" s="450">
        <v>557</v>
      </c>
      <c r="F96" s="450">
        <v>566</v>
      </c>
      <c r="G96" s="451">
        <f t="shared" si="2"/>
        <v>9</v>
      </c>
      <c r="H96" s="450"/>
      <c r="I96" s="450"/>
      <c r="J96" s="451">
        <f t="shared" si="3"/>
        <v>0</v>
      </c>
      <c r="K96" s="450"/>
      <c r="L96" s="655"/>
      <c r="M96" s="450"/>
      <c r="N96" s="101"/>
      <c r="O96" s="130"/>
      <c r="P96" s="130"/>
    </row>
    <row r="97" spans="1:16" s="134" customFormat="1" ht="14.25" customHeight="1" thickBot="1">
      <c r="A97" s="532" t="s">
        <v>612</v>
      </c>
      <c r="B97" s="450" t="s">
        <v>613</v>
      </c>
      <c r="C97" s="450" t="s">
        <v>1002</v>
      </c>
      <c r="D97" s="450" t="s">
        <v>55</v>
      </c>
      <c r="E97" s="450"/>
      <c r="F97" s="450"/>
      <c r="G97" s="451">
        <f t="shared" si="2"/>
        <v>0</v>
      </c>
      <c r="H97" s="450">
        <v>281</v>
      </c>
      <c r="I97" s="450">
        <v>286</v>
      </c>
      <c r="J97" s="451">
        <f t="shared" si="3"/>
        <v>5</v>
      </c>
      <c r="K97" s="463"/>
      <c r="L97" s="654">
        <f>'ЭЭ ИПУ'!G47</f>
        <v>310</v>
      </c>
      <c r="M97" s="453"/>
      <c r="N97" s="101"/>
      <c r="O97" s="130"/>
      <c r="P97" s="130"/>
    </row>
    <row r="98" spans="1:16" s="134" customFormat="1" ht="14.25" customHeight="1" thickBot="1">
      <c r="A98" s="532" t="s">
        <v>612</v>
      </c>
      <c r="B98" s="450" t="s">
        <v>613</v>
      </c>
      <c r="C98" s="450" t="s">
        <v>1003</v>
      </c>
      <c r="D98" s="450" t="s">
        <v>47</v>
      </c>
      <c r="E98" s="450">
        <v>332</v>
      </c>
      <c r="F98" s="450">
        <v>340</v>
      </c>
      <c r="G98" s="451">
        <f t="shared" si="2"/>
        <v>8</v>
      </c>
      <c r="H98" s="450"/>
      <c r="I98" s="450"/>
      <c r="J98" s="451">
        <f t="shared" si="3"/>
        <v>0</v>
      </c>
      <c r="K98" s="450"/>
      <c r="L98" s="655"/>
      <c r="M98" s="450"/>
      <c r="N98" s="101"/>
      <c r="O98" s="130"/>
      <c r="P98" s="130"/>
    </row>
    <row r="99" spans="1:16" s="134" customFormat="1" ht="14.25" customHeight="1" thickBot="1">
      <c r="A99" s="569" t="s">
        <v>615</v>
      </c>
      <c r="B99" s="450" t="s">
        <v>616</v>
      </c>
      <c r="C99" s="450" t="s">
        <v>1004</v>
      </c>
      <c r="D99" s="472">
        <v>46486</v>
      </c>
      <c r="E99" s="450">
        <v>816</v>
      </c>
      <c r="F99" s="450">
        <v>823</v>
      </c>
      <c r="G99" s="451">
        <f t="shared" si="2"/>
        <v>7</v>
      </c>
      <c r="H99" s="450"/>
      <c r="I99" s="450"/>
      <c r="J99" s="451">
        <f t="shared" si="3"/>
        <v>0</v>
      </c>
      <c r="K99" s="463"/>
      <c r="L99" s="654">
        <f>'ЭЭ ИПУ'!G48</f>
        <v>274</v>
      </c>
      <c r="M99" s="453"/>
      <c r="N99" s="101"/>
      <c r="O99" s="130"/>
      <c r="P99" s="130"/>
    </row>
    <row r="100" spans="1:16" s="134" customFormat="1" ht="14.25" customHeight="1" thickBot="1">
      <c r="A100" s="569" t="s">
        <v>615</v>
      </c>
      <c r="B100" s="450" t="s">
        <v>616</v>
      </c>
      <c r="C100" s="450" t="s">
        <v>1279</v>
      </c>
      <c r="D100" s="472">
        <v>46450</v>
      </c>
      <c r="E100" s="450"/>
      <c r="F100" s="450"/>
      <c r="G100" s="451">
        <f t="shared" si="2"/>
        <v>0</v>
      </c>
      <c r="H100" s="450">
        <v>138</v>
      </c>
      <c r="I100" s="450">
        <v>143</v>
      </c>
      <c r="J100" s="451">
        <f t="shared" si="3"/>
        <v>5</v>
      </c>
      <c r="K100" s="450"/>
      <c r="L100" s="655"/>
      <c r="M100" s="453"/>
      <c r="N100" s="101"/>
      <c r="O100" s="130"/>
      <c r="P100" s="130"/>
    </row>
    <row r="101" spans="1:16" s="134" customFormat="1" ht="14.25" customHeight="1" thickBot="1">
      <c r="A101" s="569" t="s">
        <v>618</v>
      </c>
      <c r="B101" s="450" t="s">
        <v>87</v>
      </c>
      <c r="C101" s="450" t="s">
        <v>1005</v>
      </c>
      <c r="D101" s="472">
        <v>46665</v>
      </c>
      <c r="E101" s="450"/>
      <c r="F101" s="450"/>
      <c r="G101" s="451">
        <f t="shared" si="2"/>
        <v>0</v>
      </c>
      <c r="H101" s="450">
        <v>231</v>
      </c>
      <c r="I101" s="450">
        <v>235</v>
      </c>
      <c r="J101" s="451">
        <f t="shared" si="3"/>
        <v>4</v>
      </c>
      <c r="K101" s="463"/>
      <c r="L101" s="654">
        <f>'ЭЭ ИПУ'!G49</f>
        <v>215</v>
      </c>
      <c r="M101" s="453"/>
      <c r="N101" s="101"/>
      <c r="O101" s="130"/>
      <c r="P101" s="130"/>
    </row>
    <row r="102" spans="1:16" s="134" customFormat="1" ht="14.25" customHeight="1" thickBot="1">
      <c r="A102" s="569" t="s">
        <v>618</v>
      </c>
      <c r="B102" s="450" t="s">
        <v>87</v>
      </c>
      <c r="C102" s="450" t="s">
        <v>1006</v>
      </c>
      <c r="D102" s="472">
        <v>46665</v>
      </c>
      <c r="E102" s="450">
        <v>406</v>
      </c>
      <c r="F102" s="450">
        <v>414</v>
      </c>
      <c r="G102" s="451">
        <f t="shared" si="2"/>
        <v>8</v>
      </c>
      <c r="H102" s="450"/>
      <c r="I102" s="450"/>
      <c r="J102" s="451">
        <f t="shared" si="3"/>
        <v>0</v>
      </c>
      <c r="K102" s="450"/>
      <c r="L102" s="655"/>
      <c r="M102" s="453"/>
      <c r="N102" s="101"/>
      <c r="O102" s="130"/>
      <c r="P102" s="130"/>
    </row>
    <row r="103" spans="1:16" s="134" customFormat="1" ht="14.25" customHeight="1" thickBot="1">
      <c r="A103" s="569" t="s">
        <v>620</v>
      </c>
      <c r="B103" s="450" t="s">
        <v>88</v>
      </c>
      <c r="C103" s="450" t="s">
        <v>1007</v>
      </c>
      <c r="D103" s="472">
        <v>46619</v>
      </c>
      <c r="E103" s="450"/>
      <c r="F103" s="450"/>
      <c r="G103" s="451">
        <f t="shared" si="2"/>
        <v>0</v>
      </c>
      <c r="H103" s="450">
        <v>426</v>
      </c>
      <c r="I103" s="450">
        <v>433</v>
      </c>
      <c r="J103" s="451">
        <f t="shared" si="3"/>
        <v>7</v>
      </c>
      <c r="K103" s="463"/>
      <c r="L103" s="654">
        <f>'ЭЭ ИПУ'!G50</f>
        <v>257</v>
      </c>
      <c r="M103" s="453"/>
      <c r="N103" s="101"/>
    </row>
    <row r="104" spans="1:16" s="134" customFormat="1" ht="14.25" customHeight="1" thickBot="1">
      <c r="A104" s="569" t="s">
        <v>620</v>
      </c>
      <c r="B104" s="450" t="s">
        <v>88</v>
      </c>
      <c r="C104" s="450" t="s">
        <v>1008</v>
      </c>
      <c r="D104" s="472">
        <v>46619</v>
      </c>
      <c r="E104" s="450">
        <v>704</v>
      </c>
      <c r="F104" s="450">
        <v>714</v>
      </c>
      <c r="G104" s="451">
        <f t="shared" si="2"/>
        <v>10</v>
      </c>
      <c r="H104" s="450"/>
      <c r="I104" s="450"/>
      <c r="J104" s="451">
        <f t="shared" si="3"/>
        <v>0</v>
      </c>
      <c r="K104" s="450"/>
      <c r="L104" s="655"/>
      <c r="M104" s="453"/>
      <c r="N104" s="101"/>
    </row>
    <row r="105" spans="1:16" s="134" customFormat="1" ht="14.25" customHeight="1" thickBot="1">
      <c r="A105" s="569" t="s">
        <v>622</v>
      </c>
      <c r="B105" s="450" t="s">
        <v>623</v>
      </c>
      <c r="C105" s="450" t="s">
        <v>1009</v>
      </c>
      <c r="D105" s="472">
        <v>46601</v>
      </c>
      <c r="E105" s="450"/>
      <c r="F105" s="450"/>
      <c r="G105" s="451">
        <f t="shared" si="2"/>
        <v>0</v>
      </c>
      <c r="H105" s="473">
        <v>21</v>
      </c>
      <c r="I105" s="473">
        <v>22</v>
      </c>
      <c r="J105" s="451">
        <f t="shared" si="3"/>
        <v>1</v>
      </c>
      <c r="K105" s="477"/>
      <c r="L105" s="654">
        <f>'ЭЭ ИПУ'!G51</f>
        <v>214</v>
      </c>
      <c r="M105" s="470"/>
      <c r="N105" s="101"/>
    </row>
    <row r="106" spans="1:16" s="134" customFormat="1" ht="14.25" customHeight="1" thickBot="1">
      <c r="A106" s="569" t="s">
        <v>622</v>
      </c>
      <c r="B106" s="450" t="s">
        <v>623</v>
      </c>
      <c r="C106" s="450" t="s">
        <v>1010</v>
      </c>
      <c r="D106" s="472">
        <v>46601</v>
      </c>
      <c r="E106" s="450">
        <v>204</v>
      </c>
      <c r="F106" s="450">
        <v>206</v>
      </c>
      <c r="G106" s="451">
        <f t="shared" si="2"/>
        <v>2</v>
      </c>
      <c r="H106" s="450"/>
      <c r="I106" s="450"/>
      <c r="J106" s="451">
        <f t="shared" si="3"/>
        <v>0</v>
      </c>
      <c r="K106" s="478"/>
      <c r="L106" s="661"/>
      <c r="M106" s="467"/>
      <c r="N106" s="101"/>
      <c r="O106" s="130"/>
      <c r="P106" s="130"/>
    </row>
    <row r="107" spans="1:16" s="134" customFormat="1" ht="14.25" customHeight="1" thickBot="1">
      <c r="A107" s="569" t="s">
        <v>622</v>
      </c>
      <c r="B107" s="450" t="s">
        <v>623</v>
      </c>
      <c r="C107" s="450" t="s">
        <v>1011</v>
      </c>
      <c r="D107" s="472">
        <v>46601</v>
      </c>
      <c r="E107" s="450">
        <v>155</v>
      </c>
      <c r="F107" s="450">
        <v>157</v>
      </c>
      <c r="G107" s="451">
        <f t="shared" si="2"/>
        <v>2</v>
      </c>
      <c r="H107" s="450"/>
      <c r="I107" s="450"/>
      <c r="J107" s="451">
        <f t="shared" si="3"/>
        <v>0</v>
      </c>
      <c r="K107" s="478"/>
      <c r="L107" s="661"/>
      <c r="M107" s="467"/>
      <c r="N107" s="101"/>
      <c r="O107" s="130"/>
      <c r="P107" s="130"/>
    </row>
    <row r="108" spans="1:16" s="134" customFormat="1" ht="14.25" customHeight="1" thickBot="1">
      <c r="A108" s="569" t="s">
        <v>622</v>
      </c>
      <c r="B108" s="450" t="s">
        <v>623</v>
      </c>
      <c r="C108" s="450" t="s">
        <v>424</v>
      </c>
      <c r="D108" s="472">
        <v>46085</v>
      </c>
      <c r="E108" s="450"/>
      <c r="F108" s="450"/>
      <c r="G108" s="451">
        <f t="shared" si="2"/>
        <v>0</v>
      </c>
      <c r="H108" s="450">
        <v>81</v>
      </c>
      <c r="I108" s="450">
        <v>83</v>
      </c>
      <c r="J108" s="451">
        <f t="shared" si="3"/>
        <v>2</v>
      </c>
      <c r="K108" s="478"/>
      <c r="L108" s="655"/>
      <c r="M108" s="467"/>
      <c r="N108" s="101"/>
      <c r="O108" s="130"/>
      <c r="P108" s="130"/>
    </row>
    <row r="109" spans="1:16" s="134" customFormat="1" ht="14.25" customHeight="1" thickBot="1">
      <c r="A109" s="551">
        <v>46</v>
      </c>
      <c r="B109" s="450" t="s">
        <v>90</v>
      </c>
      <c r="C109" s="450" t="s">
        <v>1012</v>
      </c>
      <c r="D109" s="450" t="s">
        <v>55</v>
      </c>
      <c r="E109" s="450"/>
      <c r="F109" s="450"/>
      <c r="G109" s="451">
        <f t="shared" si="2"/>
        <v>0</v>
      </c>
      <c r="H109" s="450">
        <v>140</v>
      </c>
      <c r="I109" s="450">
        <v>145</v>
      </c>
      <c r="J109" s="451">
        <f t="shared" si="3"/>
        <v>5</v>
      </c>
      <c r="K109" s="463"/>
      <c r="L109" s="654">
        <f>'ЭЭ ИПУ'!G52</f>
        <v>761</v>
      </c>
      <c r="M109" s="453"/>
      <c r="N109" s="475" t="s">
        <v>1424</v>
      </c>
      <c r="O109" s="130"/>
      <c r="P109" s="130"/>
    </row>
    <row r="110" spans="1:16" s="134" customFormat="1" ht="14.25" customHeight="1" thickBot="1">
      <c r="A110" s="551" t="s">
        <v>625</v>
      </c>
      <c r="B110" s="450" t="s">
        <v>90</v>
      </c>
      <c r="C110" s="450" t="s">
        <v>1013</v>
      </c>
      <c r="D110" s="450" t="s">
        <v>47</v>
      </c>
      <c r="E110" s="450">
        <v>524</v>
      </c>
      <c r="F110" s="450">
        <v>532</v>
      </c>
      <c r="G110" s="451">
        <f t="shared" si="2"/>
        <v>8</v>
      </c>
      <c r="H110" s="450"/>
      <c r="I110" s="450"/>
      <c r="J110" s="451">
        <f t="shared" si="3"/>
        <v>0</v>
      </c>
      <c r="K110" s="450"/>
      <c r="L110" s="655"/>
      <c r="M110" s="453"/>
      <c r="N110" s="101"/>
      <c r="O110" s="130"/>
      <c r="P110" s="130"/>
    </row>
    <row r="111" spans="1:16" s="134" customFormat="1" ht="14.25" customHeight="1" thickBot="1">
      <c r="A111" s="569" t="s">
        <v>627</v>
      </c>
      <c r="B111" s="450" t="s">
        <v>91</v>
      </c>
      <c r="C111" s="450" t="s">
        <v>1014</v>
      </c>
      <c r="D111" s="472">
        <v>46622</v>
      </c>
      <c r="E111" s="450"/>
      <c r="F111" s="450"/>
      <c r="G111" s="451">
        <f t="shared" si="2"/>
        <v>0</v>
      </c>
      <c r="H111" s="450">
        <v>190</v>
      </c>
      <c r="I111" s="450">
        <v>190</v>
      </c>
      <c r="J111" s="451">
        <f t="shared" si="3"/>
        <v>0</v>
      </c>
      <c r="K111" s="463"/>
      <c r="L111" s="654">
        <f>'ЭЭ ИПУ'!G53</f>
        <v>59</v>
      </c>
      <c r="M111" s="453"/>
      <c r="N111" s="101"/>
      <c r="O111" s="130"/>
      <c r="P111" s="130"/>
    </row>
    <row r="112" spans="1:16" s="134" customFormat="1" ht="14.25" customHeight="1" thickBot="1">
      <c r="A112" s="569" t="s">
        <v>627</v>
      </c>
      <c r="B112" s="450" t="s">
        <v>91</v>
      </c>
      <c r="C112" s="450" t="s">
        <v>1015</v>
      </c>
      <c r="D112" s="472">
        <v>46622</v>
      </c>
      <c r="E112" s="450">
        <v>336</v>
      </c>
      <c r="F112" s="450">
        <v>336</v>
      </c>
      <c r="G112" s="451">
        <f t="shared" si="2"/>
        <v>0</v>
      </c>
      <c r="H112" s="450"/>
      <c r="I112" s="450"/>
      <c r="J112" s="451">
        <f t="shared" si="3"/>
        <v>0</v>
      </c>
      <c r="K112" s="450"/>
      <c r="L112" s="655"/>
      <c r="M112" s="453"/>
      <c r="N112" s="101"/>
      <c r="O112" s="130"/>
      <c r="P112" s="130"/>
    </row>
    <row r="113" spans="1:16" s="134" customFormat="1" ht="14.25" customHeight="1" thickBot="1">
      <c r="A113" s="569" t="s">
        <v>629</v>
      </c>
      <c r="B113" s="450" t="s">
        <v>630</v>
      </c>
      <c r="C113" s="450" t="s">
        <v>1016</v>
      </c>
      <c r="D113" s="472">
        <v>46612</v>
      </c>
      <c r="E113" s="450"/>
      <c r="F113" s="450"/>
      <c r="G113" s="451">
        <f t="shared" si="2"/>
        <v>0</v>
      </c>
      <c r="H113" s="450">
        <v>295</v>
      </c>
      <c r="I113" s="450">
        <v>301</v>
      </c>
      <c r="J113" s="451">
        <f t="shared" si="3"/>
        <v>6</v>
      </c>
      <c r="K113" s="463"/>
      <c r="L113" s="654">
        <f>'ЭЭ ИПУ'!G54</f>
        <v>142</v>
      </c>
      <c r="M113" s="450"/>
      <c r="N113" s="475"/>
      <c r="O113" s="130"/>
      <c r="P113" s="130"/>
    </row>
    <row r="114" spans="1:16" s="134" customFormat="1" ht="14.25" customHeight="1" thickBot="1">
      <c r="A114" s="569" t="s">
        <v>629</v>
      </c>
      <c r="B114" s="450" t="s">
        <v>630</v>
      </c>
      <c r="C114" s="450" t="s">
        <v>1017</v>
      </c>
      <c r="D114" s="472">
        <v>46612</v>
      </c>
      <c r="E114" s="450">
        <v>432</v>
      </c>
      <c r="F114" s="450">
        <v>439</v>
      </c>
      <c r="G114" s="451">
        <f t="shared" si="2"/>
        <v>7</v>
      </c>
      <c r="H114" s="450"/>
      <c r="I114" s="450"/>
      <c r="J114" s="451">
        <f t="shared" si="3"/>
        <v>0</v>
      </c>
      <c r="K114" s="450"/>
      <c r="L114" s="655"/>
      <c r="M114" s="450"/>
      <c r="N114" s="101"/>
      <c r="O114" s="130"/>
      <c r="P114" s="130"/>
    </row>
    <row r="115" spans="1:16" s="134" customFormat="1" ht="14.25" customHeight="1" thickBot="1">
      <c r="A115" s="532" t="s">
        <v>632</v>
      </c>
      <c r="B115" s="450" t="s">
        <v>92</v>
      </c>
      <c r="C115" s="450" t="s">
        <v>1018</v>
      </c>
      <c r="D115" s="450" t="s">
        <v>53</v>
      </c>
      <c r="E115" s="450"/>
      <c r="F115" s="450"/>
      <c r="G115" s="451">
        <f t="shared" si="2"/>
        <v>0</v>
      </c>
      <c r="H115" s="450">
        <v>264</v>
      </c>
      <c r="I115" s="450">
        <v>270</v>
      </c>
      <c r="J115" s="451">
        <f t="shared" si="3"/>
        <v>6</v>
      </c>
      <c r="K115" s="463"/>
      <c r="L115" s="654">
        <f>'ЭЭ ИПУ'!G55</f>
        <v>374</v>
      </c>
      <c r="M115" s="450"/>
      <c r="N115" s="475" t="s">
        <v>1319</v>
      </c>
      <c r="O115" s="130"/>
      <c r="P115" s="130"/>
    </row>
    <row r="116" spans="1:16" s="134" customFormat="1" ht="14.25" customHeight="1" thickBot="1">
      <c r="A116" s="532" t="s">
        <v>632</v>
      </c>
      <c r="B116" s="450" t="s">
        <v>92</v>
      </c>
      <c r="C116" s="450" t="s">
        <v>1019</v>
      </c>
      <c r="D116" s="450" t="s">
        <v>47</v>
      </c>
      <c r="E116" s="450">
        <v>746</v>
      </c>
      <c r="F116" s="450">
        <v>756</v>
      </c>
      <c r="G116" s="451">
        <f t="shared" si="2"/>
        <v>10</v>
      </c>
      <c r="H116" s="450"/>
      <c r="I116" s="450"/>
      <c r="J116" s="451">
        <f t="shared" si="3"/>
        <v>0</v>
      </c>
      <c r="K116" s="450"/>
      <c r="L116" s="655"/>
      <c r="M116" s="450"/>
      <c r="N116" s="101"/>
      <c r="O116" s="130"/>
      <c r="P116" s="130"/>
    </row>
    <row r="117" spans="1:16" s="134" customFormat="1" ht="14.25" customHeight="1" thickBot="1">
      <c r="A117" s="532" t="s">
        <v>634</v>
      </c>
      <c r="B117" s="450" t="s">
        <v>93</v>
      </c>
      <c r="C117" s="450" t="s">
        <v>1020</v>
      </c>
      <c r="D117" s="450" t="s">
        <v>53</v>
      </c>
      <c r="E117" s="450"/>
      <c r="F117" s="450"/>
      <c r="G117" s="451">
        <f t="shared" si="2"/>
        <v>0</v>
      </c>
      <c r="H117" s="450">
        <v>114</v>
      </c>
      <c r="I117" s="450">
        <v>117</v>
      </c>
      <c r="J117" s="451">
        <f t="shared" si="3"/>
        <v>3</v>
      </c>
      <c r="K117" s="463"/>
      <c r="L117" s="654">
        <f>'ЭЭ ИПУ'!G56</f>
        <v>154</v>
      </c>
      <c r="M117" s="453"/>
      <c r="N117" s="101"/>
      <c r="O117" s="130"/>
      <c r="P117" s="130"/>
    </row>
    <row r="118" spans="1:16" s="134" customFormat="1" ht="14.25" customHeight="1" thickBot="1">
      <c r="A118" s="532" t="s">
        <v>634</v>
      </c>
      <c r="B118" s="450" t="s">
        <v>93</v>
      </c>
      <c r="C118" s="450" t="s">
        <v>1021</v>
      </c>
      <c r="D118" s="450" t="s">
        <v>47</v>
      </c>
      <c r="E118" s="450">
        <v>214</v>
      </c>
      <c r="F118" s="450">
        <v>219</v>
      </c>
      <c r="G118" s="451">
        <f t="shared" si="2"/>
        <v>5</v>
      </c>
      <c r="H118" s="450"/>
      <c r="I118" s="450"/>
      <c r="J118" s="451">
        <f t="shared" si="3"/>
        <v>0</v>
      </c>
      <c r="K118" s="450"/>
      <c r="L118" s="655"/>
      <c r="M118" s="453"/>
      <c r="N118" s="101"/>
      <c r="O118" s="130"/>
      <c r="P118" s="130"/>
    </row>
    <row r="119" spans="1:16" s="134" customFormat="1" ht="14.25" customHeight="1" thickBot="1">
      <c r="A119" s="532" t="s">
        <v>636</v>
      </c>
      <c r="B119" s="450" t="s">
        <v>94</v>
      </c>
      <c r="C119" s="450" t="s">
        <v>1022</v>
      </c>
      <c r="D119" s="472">
        <v>46619</v>
      </c>
      <c r="E119" s="450"/>
      <c r="F119" s="450"/>
      <c r="G119" s="451">
        <f t="shared" si="2"/>
        <v>0</v>
      </c>
      <c r="H119" s="450">
        <v>381</v>
      </c>
      <c r="I119" s="450">
        <v>381</v>
      </c>
      <c r="J119" s="451">
        <f t="shared" si="3"/>
        <v>0</v>
      </c>
      <c r="K119" s="463"/>
      <c r="L119" s="654">
        <f>'ЭЭ ИПУ'!G57</f>
        <v>220</v>
      </c>
      <c r="M119" s="413">
        <v>377</v>
      </c>
      <c r="N119" s="101"/>
      <c r="O119" s="130"/>
      <c r="P119" s="130"/>
    </row>
    <row r="120" spans="1:16" s="134" customFormat="1" ht="14.25" customHeight="1" thickBot="1">
      <c r="A120" s="532" t="s">
        <v>636</v>
      </c>
      <c r="B120" s="450" t="s">
        <v>94</v>
      </c>
      <c r="C120" s="450" t="s">
        <v>1023</v>
      </c>
      <c r="D120" s="472">
        <v>46619</v>
      </c>
      <c r="E120" s="450">
        <v>699</v>
      </c>
      <c r="F120" s="450">
        <v>704</v>
      </c>
      <c r="G120" s="451">
        <f t="shared" si="2"/>
        <v>5</v>
      </c>
      <c r="H120" s="450"/>
      <c r="I120" s="450"/>
      <c r="J120" s="451">
        <f t="shared" si="3"/>
        <v>0</v>
      </c>
      <c r="K120" s="450"/>
      <c r="L120" s="655"/>
      <c r="M120" s="453"/>
      <c r="N120" s="101"/>
      <c r="O120" s="130"/>
      <c r="P120" s="130"/>
    </row>
    <row r="121" spans="1:16" s="134" customFormat="1" ht="14.25" customHeight="1" thickBot="1">
      <c r="A121" s="569" t="s">
        <v>638</v>
      </c>
      <c r="B121" s="450" t="s">
        <v>95</v>
      </c>
      <c r="C121" s="450" t="s">
        <v>1024</v>
      </c>
      <c r="D121" s="450" t="s">
        <v>403</v>
      </c>
      <c r="E121" s="450"/>
      <c r="F121" s="450"/>
      <c r="G121" s="451">
        <f t="shared" si="2"/>
        <v>0</v>
      </c>
      <c r="H121" s="450">
        <v>30</v>
      </c>
      <c r="I121" s="450">
        <v>30</v>
      </c>
      <c r="J121" s="451">
        <f t="shared" si="3"/>
        <v>0</v>
      </c>
      <c r="K121" s="477"/>
      <c r="L121" s="654">
        <f>'ЭЭ ИПУ'!G58</f>
        <v>56</v>
      </c>
      <c r="M121" s="470"/>
      <c r="N121" s="101"/>
      <c r="O121" s="130"/>
      <c r="P121" s="130"/>
    </row>
    <row r="122" spans="1:16" s="134" customFormat="1" ht="14.25" customHeight="1" thickBot="1">
      <c r="A122" s="569" t="s">
        <v>638</v>
      </c>
      <c r="B122" s="450" t="s">
        <v>95</v>
      </c>
      <c r="C122" s="450" t="s">
        <v>1025</v>
      </c>
      <c r="D122" s="450" t="s">
        <v>403</v>
      </c>
      <c r="E122" s="450"/>
      <c r="F122" s="450"/>
      <c r="G122" s="451">
        <f t="shared" si="2"/>
        <v>0</v>
      </c>
      <c r="H122" s="450">
        <v>54</v>
      </c>
      <c r="I122" s="450">
        <v>56</v>
      </c>
      <c r="J122" s="451">
        <f t="shared" si="3"/>
        <v>2</v>
      </c>
      <c r="K122" s="478"/>
      <c r="L122" s="661"/>
      <c r="M122" s="467"/>
      <c r="N122" s="101"/>
      <c r="O122" s="130"/>
      <c r="P122" s="130"/>
    </row>
    <row r="123" spans="1:16" s="134" customFormat="1" ht="14.25" customHeight="1" thickBot="1">
      <c r="A123" s="569" t="s">
        <v>638</v>
      </c>
      <c r="B123" s="450" t="s">
        <v>95</v>
      </c>
      <c r="C123" s="450" t="s">
        <v>1026</v>
      </c>
      <c r="D123" s="450" t="s">
        <v>403</v>
      </c>
      <c r="E123" s="450">
        <v>64</v>
      </c>
      <c r="F123" s="450">
        <v>66</v>
      </c>
      <c r="G123" s="451">
        <f t="shared" si="2"/>
        <v>2</v>
      </c>
      <c r="H123" s="450"/>
      <c r="I123" s="450"/>
      <c r="J123" s="451">
        <f t="shared" si="3"/>
        <v>0</v>
      </c>
      <c r="K123" s="478"/>
      <c r="L123" s="661"/>
      <c r="M123" s="467"/>
      <c r="N123" s="101"/>
      <c r="O123" s="130"/>
      <c r="P123" s="130"/>
    </row>
    <row r="124" spans="1:16" s="134" customFormat="1" ht="14.25" customHeight="1" thickBot="1">
      <c r="A124" s="569" t="s">
        <v>638</v>
      </c>
      <c r="B124" s="450" t="s">
        <v>95</v>
      </c>
      <c r="C124" s="450" t="s">
        <v>1027</v>
      </c>
      <c r="D124" s="450" t="s">
        <v>403</v>
      </c>
      <c r="E124" s="450">
        <v>76</v>
      </c>
      <c r="F124" s="450">
        <v>80</v>
      </c>
      <c r="G124" s="451">
        <f t="shared" si="2"/>
        <v>4</v>
      </c>
      <c r="H124" s="450"/>
      <c r="I124" s="450"/>
      <c r="J124" s="451">
        <f t="shared" si="3"/>
        <v>0</v>
      </c>
      <c r="K124" s="478"/>
      <c r="L124" s="655"/>
      <c r="M124" s="467"/>
      <c r="N124" s="101"/>
      <c r="O124" s="130"/>
      <c r="P124" s="130"/>
    </row>
    <row r="125" spans="1:16" s="134" customFormat="1" ht="14.25" customHeight="1" thickBot="1">
      <c r="A125" s="532" t="s">
        <v>641</v>
      </c>
      <c r="B125" s="450" t="s">
        <v>96</v>
      </c>
      <c r="C125" s="450" t="s">
        <v>1028</v>
      </c>
      <c r="D125" s="472">
        <v>46612</v>
      </c>
      <c r="E125" s="450"/>
      <c r="F125" s="450"/>
      <c r="G125" s="451">
        <f t="shared" si="2"/>
        <v>0</v>
      </c>
      <c r="H125" s="450">
        <v>240</v>
      </c>
      <c r="I125" s="450">
        <v>246</v>
      </c>
      <c r="J125" s="451">
        <f t="shared" si="3"/>
        <v>6</v>
      </c>
      <c r="K125" s="463"/>
      <c r="L125" s="654">
        <f>'ЭЭ ИПУ'!G59</f>
        <v>368</v>
      </c>
      <c r="M125" s="450"/>
      <c r="N125" s="101"/>
      <c r="O125" s="130"/>
      <c r="P125" s="130"/>
    </row>
    <row r="126" spans="1:16" s="134" customFormat="1" ht="14.25" customHeight="1" thickBot="1">
      <c r="A126" s="532" t="s">
        <v>641</v>
      </c>
      <c r="B126" s="450" t="s">
        <v>96</v>
      </c>
      <c r="C126" s="450" t="s">
        <v>1029</v>
      </c>
      <c r="D126" s="472">
        <v>46612</v>
      </c>
      <c r="E126" s="450">
        <v>544</v>
      </c>
      <c r="F126" s="450">
        <v>555</v>
      </c>
      <c r="G126" s="451">
        <f t="shared" si="2"/>
        <v>11</v>
      </c>
      <c r="H126" s="450"/>
      <c r="I126" s="450"/>
      <c r="J126" s="451">
        <f t="shared" si="3"/>
        <v>0</v>
      </c>
      <c r="K126" s="450"/>
      <c r="L126" s="655"/>
      <c r="M126" s="453"/>
      <c r="N126" s="101"/>
      <c r="O126" s="130"/>
      <c r="P126" s="130"/>
    </row>
    <row r="127" spans="1:16" s="134" customFormat="1" ht="14.25" customHeight="1" thickBot="1">
      <c r="A127" s="569" t="s">
        <v>643</v>
      </c>
      <c r="B127" s="450" t="s">
        <v>644</v>
      </c>
      <c r="C127" s="450" t="s">
        <v>1030</v>
      </c>
      <c r="D127" s="472">
        <v>46619</v>
      </c>
      <c r="E127" s="450"/>
      <c r="F127" s="450"/>
      <c r="G127" s="451">
        <f t="shared" si="2"/>
        <v>0</v>
      </c>
      <c r="H127" s="450">
        <v>94</v>
      </c>
      <c r="I127" s="450">
        <v>95</v>
      </c>
      <c r="J127" s="451">
        <f t="shared" si="3"/>
        <v>1</v>
      </c>
      <c r="K127" s="463"/>
      <c r="L127" s="654">
        <f>'ЭЭ ИПУ'!G60</f>
        <v>212</v>
      </c>
      <c r="M127" s="453"/>
      <c r="N127" s="101"/>
      <c r="O127" s="130"/>
      <c r="P127" s="130"/>
    </row>
    <row r="128" spans="1:16" s="134" customFormat="1" ht="14.25" customHeight="1" thickBot="1">
      <c r="A128" s="569" t="s">
        <v>643</v>
      </c>
      <c r="B128" s="450" t="s">
        <v>644</v>
      </c>
      <c r="C128" s="450" t="s">
        <v>1031</v>
      </c>
      <c r="D128" s="472">
        <v>46619</v>
      </c>
      <c r="E128" s="450">
        <v>205</v>
      </c>
      <c r="F128" s="450">
        <v>206</v>
      </c>
      <c r="G128" s="451">
        <f t="shared" si="2"/>
        <v>1</v>
      </c>
      <c r="H128" s="450"/>
      <c r="I128" s="450"/>
      <c r="J128" s="451">
        <f t="shared" si="3"/>
        <v>0</v>
      </c>
      <c r="K128" s="450"/>
      <c r="L128" s="655"/>
      <c r="M128" s="453"/>
      <c r="N128" s="101"/>
      <c r="O128" s="130"/>
      <c r="P128" s="130"/>
    </row>
    <row r="129" spans="1:16" s="134" customFormat="1" ht="14.25" customHeight="1" thickBot="1">
      <c r="A129" s="569" t="s">
        <v>646</v>
      </c>
      <c r="B129" s="450" t="s">
        <v>98</v>
      </c>
      <c r="C129" s="450" t="s">
        <v>1032</v>
      </c>
      <c r="D129" s="472">
        <v>46619</v>
      </c>
      <c r="E129" s="450"/>
      <c r="F129" s="450"/>
      <c r="G129" s="451">
        <f t="shared" si="2"/>
        <v>0</v>
      </c>
      <c r="H129" s="473">
        <v>6</v>
      </c>
      <c r="I129" s="473">
        <v>6</v>
      </c>
      <c r="J129" s="451">
        <f t="shared" si="3"/>
        <v>0</v>
      </c>
      <c r="K129" s="477"/>
      <c r="L129" s="654">
        <f>'ЭЭ ИПУ'!G61</f>
        <v>163</v>
      </c>
      <c r="M129" s="467"/>
      <c r="N129" s="101"/>
      <c r="O129" s="130"/>
      <c r="P129" s="130"/>
    </row>
    <row r="130" spans="1:16" s="134" customFormat="1" ht="14.25" customHeight="1" thickBot="1">
      <c r="A130" s="569" t="s">
        <v>646</v>
      </c>
      <c r="B130" s="450" t="s">
        <v>98</v>
      </c>
      <c r="C130" s="450" t="s">
        <v>1033</v>
      </c>
      <c r="D130" s="472">
        <v>46619</v>
      </c>
      <c r="E130" s="450"/>
      <c r="F130" s="450"/>
      <c r="G130" s="451">
        <f t="shared" si="2"/>
        <v>0</v>
      </c>
      <c r="H130" s="450">
        <v>178</v>
      </c>
      <c r="I130" s="450">
        <v>180</v>
      </c>
      <c r="J130" s="451">
        <f t="shared" si="3"/>
        <v>2</v>
      </c>
      <c r="K130" s="478"/>
      <c r="L130" s="661"/>
      <c r="M130" s="467"/>
      <c r="N130" s="101"/>
      <c r="O130" s="130"/>
      <c r="P130" s="130"/>
    </row>
    <row r="131" spans="1:16" s="134" customFormat="1" ht="14.25" customHeight="1" thickBot="1">
      <c r="A131" s="569" t="s">
        <v>646</v>
      </c>
      <c r="B131" s="450" t="s">
        <v>98</v>
      </c>
      <c r="C131" s="450" t="s">
        <v>1034</v>
      </c>
      <c r="D131" s="472">
        <v>46619</v>
      </c>
      <c r="E131" s="450">
        <v>99</v>
      </c>
      <c r="F131" s="450">
        <v>99</v>
      </c>
      <c r="G131" s="451">
        <f t="shared" si="2"/>
        <v>0</v>
      </c>
      <c r="H131" s="450"/>
      <c r="I131" s="450"/>
      <c r="J131" s="451">
        <f t="shared" si="3"/>
        <v>0</v>
      </c>
      <c r="K131" s="478"/>
      <c r="L131" s="661"/>
      <c r="M131" s="467"/>
      <c r="N131" s="101"/>
      <c r="O131" s="130"/>
      <c r="P131" s="130"/>
    </row>
    <row r="132" spans="1:16" s="134" customFormat="1" ht="14.25" customHeight="1" thickBot="1">
      <c r="A132" s="569" t="s">
        <v>646</v>
      </c>
      <c r="B132" s="450" t="s">
        <v>98</v>
      </c>
      <c r="C132" s="450" t="s">
        <v>1035</v>
      </c>
      <c r="D132" s="472">
        <v>46619</v>
      </c>
      <c r="E132" s="450">
        <v>112</v>
      </c>
      <c r="F132" s="450">
        <v>113</v>
      </c>
      <c r="G132" s="451">
        <f t="shared" si="2"/>
        <v>1</v>
      </c>
      <c r="H132" s="450"/>
      <c r="I132" s="450"/>
      <c r="J132" s="451">
        <f t="shared" si="3"/>
        <v>0</v>
      </c>
      <c r="K132" s="478"/>
      <c r="L132" s="655"/>
      <c r="M132" s="467"/>
      <c r="N132" s="101"/>
      <c r="O132" s="130"/>
      <c r="P132" s="130"/>
    </row>
    <row r="133" spans="1:16" s="134" customFormat="1" ht="14.25" customHeight="1" thickBot="1">
      <c r="A133" s="569" t="s">
        <v>648</v>
      </c>
      <c r="B133" s="450" t="s">
        <v>649</v>
      </c>
      <c r="C133" s="450" t="s">
        <v>1036</v>
      </c>
      <c r="D133" s="450" t="s">
        <v>1297</v>
      </c>
      <c r="E133" s="450">
        <v>626</v>
      </c>
      <c r="F133" s="450">
        <v>632</v>
      </c>
      <c r="G133" s="451">
        <f t="shared" si="2"/>
        <v>6</v>
      </c>
      <c r="H133" s="450"/>
      <c r="I133" s="450"/>
      <c r="J133" s="451">
        <f t="shared" si="3"/>
        <v>0</v>
      </c>
      <c r="K133" s="463"/>
      <c r="L133" s="654">
        <f>'ЭЭ ИПУ'!G62</f>
        <v>100</v>
      </c>
      <c r="M133" s="453"/>
      <c r="N133" s="484"/>
      <c r="O133" s="130"/>
      <c r="P133" s="130"/>
    </row>
    <row r="134" spans="1:16" s="134" customFormat="1" ht="14.25" customHeight="1" thickBot="1">
      <c r="A134" s="569" t="s">
        <v>648</v>
      </c>
      <c r="B134" s="450" t="s">
        <v>649</v>
      </c>
      <c r="C134" s="450" t="s">
        <v>1298</v>
      </c>
      <c r="D134" s="450" t="s">
        <v>1299</v>
      </c>
      <c r="E134" s="450"/>
      <c r="F134" s="450"/>
      <c r="G134" s="451">
        <f t="shared" si="2"/>
        <v>0</v>
      </c>
      <c r="H134" s="450">
        <v>128</v>
      </c>
      <c r="I134" s="450">
        <v>133</v>
      </c>
      <c r="J134" s="451">
        <f t="shared" si="3"/>
        <v>5</v>
      </c>
      <c r="K134" s="450"/>
      <c r="L134" s="655"/>
      <c r="M134" s="453"/>
      <c r="N134" s="101"/>
      <c r="O134" s="130"/>
      <c r="P134" s="130"/>
    </row>
    <row r="135" spans="1:16" s="134" customFormat="1" ht="14.25" customHeight="1" thickBot="1">
      <c r="A135" s="569" t="s">
        <v>651</v>
      </c>
      <c r="B135" s="450" t="s">
        <v>99</v>
      </c>
      <c r="C135" s="450" t="s">
        <v>1037</v>
      </c>
      <c r="D135" s="472">
        <v>46626</v>
      </c>
      <c r="E135" s="450"/>
      <c r="F135" s="450"/>
      <c r="G135" s="451">
        <f t="shared" si="2"/>
        <v>0</v>
      </c>
      <c r="H135" s="450">
        <v>44</v>
      </c>
      <c r="I135" s="450">
        <v>45</v>
      </c>
      <c r="J135" s="451">
        <f t="shared" si="3"/>
        <v>1</v>
      </c>
      <c r="K135" s="463"/>
      <c r="L135" s="654">
        <f>'ЭЭ ИПУ'!G63</f>
        <v>136</v>
      </c>
      <c r="M135" s="453"/>
      <c r="N135" s="101"/>
      <c r="O135" s="130"/>
      <c r="P135" s="130"/>
    </row>
    <row r="136" spans="1:16" s="134" customFormat="1" ht="14.25" customHeight="1" thickBot="1">
      <c r="A136" s="569" t="s">
        <v>651</v>
      </c>
      <c r="B136" s="450" t="s">
        <v>99</v>
      </c>
      <c r="C136" s="450" t="s">
        <v>1038</v>
      </c>
      <c r="D136" s="472">
        <v>46626</v>
      </c>
      <c r="E136" s="450">
        <v>91</v>
      </c>
      <c r="F136" s="450">
        <v>94</v>
      </c>
      <c r="G136" s="451">
        <f t="shared" ref="G136:G199" si="4">F136-E136</f>
        <v>3</v>
      </c>
      <c r="H136" s="450"/>
      <c r="I136" s="450"/>
      <c r="J136" s="451">
        <f t="shared" si="3"/>
        <v>0</v>
      </c>
      <c r="K136" s="450"/>
      <c r="L136" s="655"/>
      <c r="M136" s="453"/>
      <c r="N136" s="101"/>
      <c r="O136" s="130"/>
      <c r="P136" s="130"/>
    </row>
    <row r="137" spans="1:16" s="396" customFormat="1" ht="14.25" customHeight="1" thickBot="1">
      <c r="A137" s="569" t="s">
        <v>653</v>
      </c>
      <c r="B137" s="450" t="s">
        <v>100</v>
      </c>
      <c r="C137" s="450" t="s">
        <v>1039</v>
      </c>
      <c r="D137" s="450" t="s">
        <v>197</v>
      </c>
      <c r="E137" s="450"/>
      <c r="F137" s="450"/>
      <c r="G137" s="451">
        <f t="shared" si="4"/>
        <v>0</v>
      </c>
      <c r="H137" s="450">
        <v>285</v>
      </c>
      <c r="I137" s="450">
        <v>287</v>
      </c>
      <c r="J137" s="451">
        <f t="shared" ref="J137:J200" si="5">I137-H137</f>
        <v>2</v>
      </c>
      <c r="K137" s="463"/>
      <c r="L137" s="654">
        <f>'ЭЭ ИПУ'!G64</f>
        <v>170</v>
      </c>
      <c r="M137" s="450"/>
      <c r="N137" s="101"/>
      <c r="O137" s="395"/>
      <c r="P137" s="395"/>
    </row>
    <row r="138" spans="1:16" s="396" customFormat="1" ht="14.25" customHeight="1" thickBot="1">
      <c r="A138" s="569" t="s">
        <v>653</v>
      </c>
      <c r="B138" s="450" t="s">
        <v>100</v>
      </c>
      <c r="C138" s="450" t="s">
        <v>1040</v>
      </c>
      <c r="D138" s="450" t="s">
        <v>47</v>
      </c>
      <c r="E138" s="450">
        <v>596</v>
      </c>
      <c r="F138" s="450">
        <v>601</v>
      </c>
      <c r="G138" s="451">
        <f t="shared" si="4"/>
        <v>5</v>
      </c>
      <c r="H138" s="450"/>
      <c r="I138" s="450"/>
      <c r="J138" s="451">
        <f t="shared" si="5"/>
        <v>0</v>
      </c>
      <c r="K138" s="450"/>
      <c r="L138" s="655"/>
      <c r="M138" s="450"/>
      <c r="N138" s="101"/>
      <c r="O138" s="395"/>
      <c r="P138" s="395"/>
    </row>
    <row r="139" spans="1:16" s="396" customFormat="1" ht="14.25" customHeight="1" thickBot="1">
      <c r="A139" s="569" t="s">
        <v>655</v>
      </c>
      <c r="B139" s="450" t="s">
        <v>656</v>
      </c>
      <c r="C139" s="450" t="s">
        <v>1041</v>
      </c>
      <c r="D139" s="450" t="s">
        <v>55</v>
      </c>
      <c r="E139" s="450"/>
      <c r="F139" s="450"/>
      <c r="G139" s="451">
        <f t="shared" si="4"/>
        <v>0</v>
      </c>
      <c r="H139" s="473">
        <v>7</v>
      </c>
      <c r="I139" s="473">
        <v>7</v>
      </c>
      <c r="J139" s="451">
        <f t="shared" si="5"/>
        <v>0</v>
      </c>
      <c r="K139" s="477"/>
      <c r="L139" s="654">
        <f>'ЭЭ ИПУ'!G65</f>
        <v>222</v>
      </c>
      <c r="M139" s="467"/>
      <c r="N139" s="101"/>
      <c r="O139" s="395"/>
      <c r="P139" s="395"/>
    </row>
    <row r="140" spans="1:16" s="396" customFormat="1" ht="14.25" customHeight="1" thickBot="1">
      <c r="A140" s="569" t="s">
        <v>655</v>
      </c>
      <c r="B140" s="450" t="s">
        <v>656</v>
      </c>
      <c r="C140" s="450" t="s">
        <v>1042</v>
      </c>
      <c r="D140" s="450" t="s">
        <v>55</v>
      </c>
      <c r="E140" s="450"/>
      <c r="F140" s="450"/>
      <c r="G140" s="451">
        <f t="shared" si="4"/>
        <v>0</v>
      </c>
      <c r="H140" s="450">
        <v>194</v>
      </c>
      <c r="I140" s="450">
        <v>194</v>
      </c>
      <c r="J140" s="451">
        <f t="shared" si="5"/>
        <v>0</v>
      </c>
      <c r="K140" s="478"/>
      <c r="L140" s="661"/>
      <c r="M140" s="468">
        <v>186</v>
      </c>
      <c r="N140" s="101"/>
      <c r="O140" s="395"/>
      <c r="P140" s="395"/>
    </row>
    <row r="141" spans="1:16" s="134" customFormat="1" ht="14.25" customHeight="1" thickBot="1">
      <c r="A141" s="569" t="s">
        <v>655</v>
      </c>
      <c r="B141" s="450" t="s">
        <v>656</v>
      </c>
      <c r="C141" s="450" t="s">
        <v>1043</v>
      </c>
      <c r="D141" s="450" t="s">
        <v>40</v>
      </c>
      <c r="E141" s="450">
        <v>185</v>
      </c>
      <c r="F141" s="450">
        <v>185</v>
      </c>
      <c r="G141" s="451">
        <f t="shared" si="4"/>
        <v>0</v>
      </c>
      <c r="H141" s="450"/>
      <c r="I141" s="450"/>
      <c r="J141" s="451">
        <f t="shared" si="5"/>
        <v>0</v>
      </c>
      <c r="K141" s="478"/>
      <c r="L141" s="661"/>
      <c r="M141" s="468">
        <v>172</v>
      </c>
      <c r="N141" s="101"/>
      <c r="O141" s="130"/>
      <c r="P141" s="130"/>
    </row>
    <row r="142" spans="1:16" s="134" customFormat="1" ht="14.25" customHeight="1" thickBot="1">
      <c r="A142" s="569" t="s">
        <v>655</v>
      </c>
      <c r="B142" s="450" t="s">
        <v>656</v>
      </c>
      <c r="C142" s="450" t="s">
        <v>1044</v>
      </c>
      <c r="D142" s="450" t="s">
        <v>40</v>
      </c>
      <c r="E142" s="450">
        <v>382</v>
      </c>
      <c r="F142" s="450">
        <v>387</v>
      </c>
      <c r="G142" s="451">
        <f t="shared" si="4"/>
        <v>5</v>
      </c>
      <c r="H142" s="450"/>
      <c r="I142" s="450"/>
      <c r="J142" s="451">
        <f t="shared" si="5"/>
        <v>0</v>
      </c>
      <c r="K142" s="478"/>
      <c r="L142" s="655"/>
      <c r="M142" s="467"/>
      <c r="N142" s="101"/>
      <c r="O142" s="130"/>
      <c r="P142" s="130"/>
    </row>
    <row r="143" spans="1:16" s="134" customFormat="1" ht="14.25" customHeight="1" thickBot="1">
      <c r="A143" s="569" t="s">
        <v>659</v>
      </c>
      <c r="B143" s="450" t="s">
        <v>102</v>
      </c>
      <c r="C143" s="450" t="s">
        <v>1045</v>
      </c>
      <c r="D143" s="472">
        <v>46845</v>
      </c>
      <c r="E143" s="450"/>
      <c r="F143" s="450"/>
      <c r="G143" s="451">
        <f t="shared" si="4"/>
        <v>0</v>
      </c>
      <c r="H143" s="450">
        <v>302</v>
      </c>
      <c r="I143" s="450">
        <v>308</v>
      </c>
      <c r="J143" s="451">
        <f t="shared" si="5"/>
        <v>6</v>
      </c>
      <c r="K143" s="463"/>
      <c r="L143" s="654">
        <f>'ЭЭ ИПУ'!G66</f>
        <v>359</v>
      </c>
      <c r="M143" s="450"/>
      <c r="N143" s="101"/>
      <c r="O143" s="130"/>
      <c r="P143" s="130"/>
    </row>
    <row r="144" spans="1:16" s="134" customFormat="1" ht="14.25" customHeight="1" thickBot="1">
      <c r="A144" s="569" t="s">
        <v>659</v>
      </c>
      <c r="B144" s="450" t="s">
        <v>102</v>
      </c>
      <c r="C144" s="450" t="s">
        <v>1046</v>
      </c>
      <c r="D144" s="472">
        <v>46785</v>
      </c>
      <c r="E144" s="450">
        <v>734</v>
      </c>
      <c r="F144" s="450">
        <v>744</v>
      </c>
      <c r="G144" s="451">
        <f t="shared" si="4"/>
        <v>10</v>
      </c>
      <c r="H144" s="450"/>
      <c r="I144" s="450"/>
      <c r="J144" s="451">
        <f t="shared" si="5"/>
        <v>0</v>
      </c>
      <c r="K144" s="450"/>
      <c r="L144" s="655"/>
      <c r="M144" s="453"/>
      <c r="N144" s="101"/>
      <c r="O144" s="130"/>
      <c r="P144" s="130"/>
    </row>
    <row r="145" spans="1:16" s="134" customFormat="1" ht="14.25" customHeight="1" thickBot="1">
      <c r="A145" s="532" t="s">
        <v>661</v>
      </c>
      <c r="B145" s="450" t="s">
        <v>103</v>
      </c>
      <c r="C145" s="450" t="s">
        <v>1047</v>
      </c>
      <c r="D145" s="472">
        <v>46619</v>
      </c>
      <c r="E145" s="450"/>
      <c r="F145" s="450"/>
      <c r="G145" s="451">
        <f t="shared" si="4"/>
        <v>0</v>
      </c>
      <c r="H145" s="450">
        <v>424</v>
      </c>
      <c r="I145" s="450">
        <v>425</v>
      </c>
      <c r="J145" s="451">
        <f t="shared" si="5"/>
        <v>1</v>
      </c>
      <c r="K145" s="463"/>
      <c r="L145" s="654">
        <f>'ЭЭ ИПУ'!G67</f>
        <v>58</v>
      </c>
      <c r="M145" s="450"/>
      <c r="N145" s="101"/>
      <c r="O145" s="130"/>
      <c r="P145" s="130"/>
    </row>
    <row r="146" spans="1:16" s="134" customFormat="1" ht="14.25" customHeight="1" thickBot="1">
      <c r="A146" s="532" t="s">
        <v>661</v>
      </c>
      <c r="B146" s="450" t="s">
        <v>103</v>
      </c>
      <c r="C146" s="450" t="s">
        <v>1048</v>
      </c>
      <c r="D146" s="472">
        <v>46619</v>
      </c>
      <c r="E146" s="450">
        <v>518</v>
      </c>
      <c r="F146" s="450">
        <v>519</v>
      </c>
      <c r="G146" s="451">
        <f t="shared" si="4"/>
        <v>1</v>
      </c>
      <c r="H146" s="450"/>
      <c r="I146" s="450"/>
      <c r="J146" s="451">
        <f t="shared" si="5"/>
        <v>0</v>
      </c>
      <c r="K146" s="450"/>
      <c r="L146" s="655"/>
      <c r="M146" s="450"/>
      <c r="N146" s="101"/>
      <c r="O146" s="130"/>
      <c r="P146" s="130"/>
    </row>
    <row r="147" spans="1:16" s="134" customFormat="1" ht="14.25" customHeight="1" thickBot="1">
      <c r="A147" s="569" t="s">
        <v>663</v>
      </c>
      <c r="B147" s="450" t="s">
        <v>198</v>
      </c>
      <c r="C147" s="450" t="s">
        <v>1049</v>
      </c>
      <c r="D147" s="472">
        <v>46626</v>
      </c>
      <c r="E147" s="450"/>
      <c r="F147" s="450"/>
      <c r="G147" s="451">
        <f t="shared" si="4"/>
        <v>0</v>
      </c>
      <c r="H147" s="450">
        <v>207</v>
      </c>
      <c r="I147" s="450">
        <v>208</v>
      </c>
      <c r="J147" s="451">
        <f t="shared" si="5"/>
        <v>1</v>
      </c>
      <c r="K147" s="477"/>
      <c r="L147" s="654">
        <f>'ЭЭ ИПУ'!G68</f>
        <v>113</v>
      </c>
      <c r="M147" s="470"/>
      <c r="N147" s="101"/>
      <c r="O147" s="130"/>
      <c r="P147" s="130"/>
    </row>
    <row r="148" spans="1:16" s="134" customFormat="1" ht="14.25" customHeight="1" thickBot="1">
      <c r="A148" s="569" t="s">
        <v>663</v>
      </c>
      <c r="B148" s="450" t="s">
        <v>198</v>
      </c>
      <c r="C148" s="450" t="s">
        <v>1050</v>
      </c>
      <c r="D148" s="472">
        <v>46626</v>
      </c>
      <c r="E148" s="450"/>
      <c r="F148" s="450"/>
      <c r="G148" s="451">
        <f t="shared" si="4"/>
        <v>0</v>
      </c>
      <c r="H148" s="450">
        <v>30</v>
      </c>
      <c r="I148" s="450">
        <v>30</v>
      </c>
      <c r="J148" s="451">
        <f t="shared" si="5"/>
        <v>0</v>
      </c>
      <c r="K148" s="478"/>
      <c r="L148" s="661"/>
      <c r="M148" s="468">
        <v>12</v>
      </c>
      <c r="N148" s="101"/>
      <c r="O148" s="130"/>
      <c r="P148" s="130"/>
    </row>
    <row r="149" spans="1:16" s="134" customFormat="1" ht="14.25" customHeight="1" thickBot="1">
      <c r="A149" s="569" t="s">
        <v>663</v>
      </c>
      <c r="B149" s="450" t="s">
        <v>198</v>
      </c>
      <c r="C149" s="450" t="s">
        <v>1051</v>
      </c>
      <c r="D149" s="472">
        <v>46626</v>
      </c>
      <c r="E149" s="450">
        <v>169</v>
      </c>
      <c r="F149" s="450">
        <v>170</v>
      </c>
      <c r="G149" s="451">
        <f t="shared" si="4"/>
        <v>1</v>
      </c>
      <c r="H149" s="450"/>
      <c r="I149" s="450"/>
      <c r="J149" s="451">
        <f t="shared" si="5"/>
        <v>0</v>
      </c>
      <c r="K149" s="478"/>
      <c r="L149" s="661"/>
      <c r="M149" s="470"/>
      <c r="N149" s="101"/>
      <c r="O149" s="130"/>
      <c r="P149" s="130"/>
    </row>
    <row r="150" spans="1:16" s="134" customFormat="1" ht="14.25" customHeight="1" thickBot="1">
      <c r="A150" s="569" t="s">
        <v>663</v>
      </c>
      <c r="B150" s="450" t="s">
        <v>198</v>
      </c>
      <c r="C150" s="450" t="s">
        <v>1052</v>
      </c>
      <c r="D150" s="472">
        <v>46626</v>
      </c>
      <c r="E150" s="450">
        <v>257</v>
      </c>
      <c r="F150" s="450">
        <v>258</v>
      </c>
      <c r="G150" s="451">
        <f t="shared" si="4"/>
        <v>1</v>
      </c>
      <c r="H150" s="450"/>
      <c r="I150" s="450"/>
      <c r="J150" s="451">
        <f t="shared" si="5"/>
        <v>0</v>
      </c>
      <c r="K150" s="478"/>
      <c r="L150" s="655"/>
      <c r="M150" s="470"/>
      <c r="N150" s="101"/>
      <c r="O150" s="130"/>
      <c r="P150" s="130"/>
    </row>
    <row r="151" spans="1:16" s="134" customFormat="1" ht="14.25" customHeight="1" thickBot="1">
      <c r="A151" s="569" t="s">
        <v>665</v>
      </c>
      <c r="B151" s="450" t="s">
        <v>104</v>
      </c>
      <c r="C151" s="450" t="s">
        <v>1053</v>
      </c>
      <c r="D151" s="472">
        <v>46619</v>
      </c>
      <c r="E151" s="450"/>
      <c r="F151" s="450"/>
      <c r="G151" s="451">
        <f t="shared" si="4"/>
        <v>0</v>
      </c>
      <c r="H151" s="450">
        <v>324</v>
      </c>
      <c r="I151" s="450">
        <v>328</v>
      </c>
      <c r="J151" s="451">
        <f t="shared" si="5"/>
        <v>4</v>
      </c>
      <c r="K151" s="463"/>
      <c r="L151" s="654">
        <f>'ЭЭ ИПУ'!G69</f>
        <v>150</v>
      </c>
      <c r="M151" s="450"/>
      <c r="N151" s="101"/>
      <c r="O151" s="130"/>
      <c r="P151" s="130"/>
    </row>
    <row r="152" spans="1:16" s="134" customFormat="1" ht="14.25" customHeight="1" thickBot="1">
      <c r="A152" s="569" t="s">
        <v>665</v>
      </c>
      <c r="B152" s="450" t="s">
        <v>104</v>
      </c>
      <c r="C152" s="450" t="s">
        <v>1054</v>
      </c>
      <c r="D152" s="450" t="s">
        <v>420</v>
      </c>
      <c r="E152" s="450">
        <v>350</v>
      </c>
      <c r="F152" s="450">
        <v>357</v>
      </c>
      <c r="G152" s="451">
        <f t="shared" si="4"/>
        <v>7</v>
      </c>
      <c r="H152" s="450"/>
      <c r="I152" s="450"/>
      <c r="J152" s="451">
        <f t="shared" si="5"/>
        <v>0</v>
      </c>
      <c r="K152" s="450"/>
      <c r="L152" s="655"/>
      <c r="M152" s="450"/>
      <c r="N152" s="101"/>
      <c r="O152" s="130"/>
      <c r="P152" s="130"/>
    </row>
    <row r="153" spans="1:16" s="134" customFormat="1" ht="14.25" customHeight="1" thickBot="1">
      <c r="A153" s="569" t="s">
        <v>667</v>
      </c>
      <c r="B153" s="450" t="s">
        <v>668</v>
      </c>
      <c r="C153" s="450" t="s">
        <v>1295</v>
      </c>
      <c r="D153" s="472">
        <v>46636</v>
      </c>
      <c r="E153" s="450"/>
      <c r="F153" s="450"/>
      <c r="G153" s="451">
        <f t="shared" si="4"/>
        <v>0</v>
      </c>
      <c r="H153" s="450">
        <v>34</v>
      </c>
      <c r="I153" s="450">
        <v>36</v>
      </c>
      <c r="J153" s="451">
        <f t="shared" si="5"/>
        <v>2</v>
      </c>
      <c r="K153" s="463"/>
      <c r="L153" s="654">
        <f>'ЭЭ ИПУ'!G70</f>
        <v>148</v>
      </c>
      <c r="M153" s="453"/>
      <c r="N153" s="484"/>
      <c r="O153" s="130"/>
      <c r="P153" s="130"/>
    </row>
    <row r="154" spans="1:16" s="134" customFormat="1" ht="14.25" customHeight="1" thickBot="1">
      <c r="A154" s="569" t="s">
        <v>667</v>
      </c>
      <c r="B154" s="450" t="s">
        <v>668</v>
      </c>
      <c r="C154" s="450" t="s">
        <v>1294</v>
      </c>
      <c r="D154" s="472">
        <v>46636</v>
      </c>
      <c r="E154" s="450">
        <v>80</v>
      </c>
      <c r="F154" s="450">
        <v>89</v>
      </c>
      <c r="G154" s="451">
        <f t="shared" si="4"/>
        <v>9</v>
      </c>
      <c r="H154" s="450"/>
      <c r="I154" s="450"/>
      <c r="J154" s="451">
        <f t="shared" si="5"/>
        <v>0</v>
      </c>
      <c r="K154" s="450"/>
      <c r="L154" s="655"/>
      <c r="M154" s="453"/>
      <c r="O154" s="130"/>
      <c r="P154" s="130"/>
    </row>
    <row r="155" spans="1:16" s="134" customFormat="1" ht="14.25" customHeight="1" thickBot="1">
      <c r="A155" s="532" t="s">
        <v>670</v>
      </c>
      <c r="B155" s="450" t="s">
        <v>671</v>
      </c>
      <c r="C155" s="450" t="s">
        <v>1055</v>
      </c>
      <c r="D155" s="472">
        <v>46626</v>
      </c>
      <c r="E155" s="450"/>
      <c r="F155" s="450"/>
      <c r="G155" s="451">
        <f t="shared" si="4"/>
        <v>0</v>
      </c>
      <c r="H155" s="450">
        <v>243</v>
      </c>
      <c r="I155" s="450">
        <v>248</v>
      </c>
      <c r="J155" s="451">
        <f t="shared" si="5"/>
        <v>5</v>
      </c>
      <c r="K155" s="463"/>
      <c r="L155" s="654">
        <f>'ЭЭ ИПУ'!G71</f>
        <v>322</v>
      </c>
      <c r="M155" s="453"/>
      <c r="N155" s="475" t="s">
        <v>1319</v>
      </c>
      <c r="O155" s="130"/>
      <c r="P155" s="130"/>
    </row>
    <row r="156" spans="1:16" s="134" customFormat="1" ht="14.25" customHeight="1" thickBot="1">
      <c r="A156" s="532" t="s">
        <v>670</v>
      </c>
      <c r="B156" s="450" t="s">
        <v>671</v>
      </c>
      <c r="C156" s="450" t="s">
        <v>1056</v>
      </c>
      <c r="D156" s="472">
        <v>46626</v>
      </c>
      <c r="E156" s="450">
        <v>550</v>
      </c>
      <c r="F156" s="450">
        <v>557</v>
      </c>
      <c r="G156" s="451">
        <f t="shared" si="4"/>
        <v>7</v>
      </c>
      <c r="H156" s="450"/>
      <c r="I156" s="450"/>
      <c r="J156" s="451">
        <f t="shared" si="5"/>
        <v>0</v>
      </c>
      <c r="K156" s="450"/>
      <c r="L156" s="655"/>
      <c r="M156" s="453"/>
      <c r="N156" s="101"/>
      <c r="O156" s="130"/>
      <c r="P156" s="130"/>
    </row>
    <row r="157" spans="1:16" s="134" customFormat="1" ht="14.25" customHeight="1" thickBot="1">
      <c r="A157" s="569" t="s">
        <v>673</v>
      </c>
      <c r="B157" s="450" t="s">
        <v>107</v>
      </c>
      <c r="C157" s="450" t="s">
        <v>1057</v>
      </c>
      <c r="D157" s="472">
        <v>46830</v>
      </c>
      <c r="E157" s="450"/>
      <c r="F157" s="450"/>
      <c r="G157" s="451">
        <f t="shared" si="4"/>
        <v>0</v>
      </c>
      <c r="H157" s="450"/>
      <c r="I157" s="450"/>
      <c r="J157" s="451">
        <f t="shared" si="5"/>
        <v>0</v>
      </c>
      <c r="K157" s="477"/>
      <c r="L157" s="654">
        <f>'ЭЭ ИПУ'!G72</f>
        <v>398</v>
      </c>
      <c r="M157" s="467"/>
      <c r="N157" s="101"/>
      <c r="O157" s="130"/>
      <c r="P157" s="130"/>
    </row>
    <row r="158" spans="1:16" s="134" customFormat="1" ht="14.25" customHeight="1" thickBot="1">
      <c r="A158" s="569" t="s">
        <v>673</v>
      </c>
      <c r="B158" s="450" t="s">
        <v>107</v>
      </c>
      <c r="C158" s="450" t="s">
        <v>1058</v>
      </c>
      <c r="D158" s="472">
        <v>46830</v>
      </c>
      <c r="E158" s="450"/>
      <c r="F158" s="450"/>
      <c r="G158" s="451">
        <f t="shared" si="4"/>
        <v>0</v>
      </c>
      <c r="H158" s="450">
        <v>138</v>
      </c>
      <c r="I158" s="450">
        <v>145</v>
      </c>
      <c r="J158" s="451">
        <f t="shared" si="5"/>
        <v>7</v>
      </c>
      <c r="K158" s="478"/>
      <c r="L158" s="661"/>
      <c r="M158" s="470"/>
      <c r="N158" s="101"/>
      <c r="O158" s="130"/>
      <c r="P158" s="130"/>
    </row>
    <row r="159" spans="1:16" s="134" customFormat="1" ht="14.25" customHeight="1" thickBot="1">
      <c r="A159" s="569" t="s">
        <v>673</v>
      </c>
      <c r="B159" s="450" t="s">
        <v>107</v>
      </c>
      <c r="C159" s="450" t="s">
        <v>1059</v>
      </c>
      <c r="D159" s="472">
        <v>46830</v>
      </c>
      <c r="E159" s="473">
        <v>8</v>
      </c>
      <c r="F159" s="473">
        <v>8</v>
      </c>
      <c r="G159" s="451">
        <f t="shared" si="4"/>
        <v>0</v>
      </c>
      <c r="H159" s="450"/>
      <c r="I159" s="450"/>
      <c r="J159" s="451">
        <f t="shared" si="5"/>
        <v>0</v>
      </c>
      <c r="K159" s="478"/>
      <c r="L159" s="661"/>
      <c r="M159" s="468">
        <v>6</v>
      </c>
      <c r="N159" s="101"/>
      <c r="O159" s="130"/>
      <c r="P159" s="130"/>
    </row>
    <row r="160" spans="1:16" s="134" customFormat="1" ht="14.25" customHeight="1" thickBot="1">
      <c r="A160" s="569" t="s">
        <v>673</v>
      </c>
      <c r="B160" s="450" t="s">
        <v>107</v>
      </c>
      <c r="C160" s="450" t="s">
        <v>1060</v>
      </c>
      <c r="D160" s="472">
        <v>46830</v>
      </c>
      <c r="E160" s="450">
        <v>218</v>
      </c>
      <c r="F160" s="450">
        <v>225</v>
      </c>
      <c r="G160" s="451">
        <f t="shared" si="4"/>
        <v>7</v>
      </c>
      <c r="H160" s="450"/>
      <c r="I160" s="450"/>
      <c r="J160" s="451">
        <f t="shared" si="5"/>
        <v>0</v>
      </c>
      <c r="K160" s="478"/>
      <c r="L160" s="655"/>
      <c r="M160" s="470"/>
      <c r="N160" s="101"/>
      <c r="O160" s="130"/>
      <c r="P160" s="130"/>
    </row>
    <row r="161" spans="1:16" s="134" customFormat="1" ht="14.25" customHeight="1" thickBot="1">
      <c r="A161" s="532" t="s">
        <v>675</v>
      </c>
      <c r="B161" s="450" t="s">
        <v>108</v>
      </c>
      <c r="C161" s="450" t="s">
        <v>1061</v>
      </c>
      <c r="D161" s="450" t="s">
        <v>53</v>
      </c>
      <c r="E161" s="450"/>
      <c r="F161" s="450"/>
      <c r="G161" s="451">
        <f t="shared" si="4"/>
        <v>0</v>
      </c>
      <c r="H161" s="450">
        <v>209</v>
      </c>
      <c r="I161" s="450">
        <v>212</v>
      </c>
      <c r="J161" s="451">
        <f t="shared" si="5"/>
        <v>3</v>
      </c>
      <c r="K161" s="463"/>
      <c r="L161" s="654">
        <f>'ЭЭ ИПУ'!G73</f>
        <v>300</v>
      </c>
      <c r="M161" s="450"/>
      <c r="N161" s="475" t="s">
        <v>1281</v>
      </c>
      <c r="O161" s="130"/>
      <c r="P161" s="130"/>
    </row>
    <row r="162" spans="1:16" s="134" customFormat="1" ht="14.25" customHeight="1" thickBot="1">
      <c r="A162" s="532" t="s">
        <v>675</v>
      </c>
      <c r="B162" s="450" t="s">
        <v>108</v>
      </c>
      <c r="C162" s="450" t="s">
        <v>1062</v>
      </c>
      <c r="D162" s="450" t="s">
        <v>47</v>
      </c>
      <c r="E162" s="450">
        <v>170</v>
      </c>
      <c r="F162" s="450">
        <v>170</v>
      </c>
      <c r="G162" s="451">
        <f t="shared" si="4"/>
        <v>0</v>
      </c>
      <c r="H162" s="450"/>
      <c r="I162" s="450"/>
      <c r="J162" s="451">
        <f t="shared" si="5"/>
        <v>0</v>
      </c>
      <c r="K162" s="450"/>
      <c r="L162" s="655"/>
      <c r="M162" s="413">
        <v>66</v>
      </c>
      <c r="N162" s="101"/>
      <c r="O162" s="130"/>
      <c r="P162" s="130"/>
    </row>
    <row r="163" spans="1:16" s="134" customFormat="1" ht="14.25" customHeight="1" thickBot="1">
      <c r="A163" s="569" t="s">
        <v>677</v>
      </c>
      <c r="B163" s="450" t="s">
        <v>678</v>
      </c>
      <c r="C163" s="450" t="s">
        <v>1063</v>
      </c>
      <c r="D163" s="472">
        <v>46619</v>
      </c>
      <c r="E163" s="450"/>
      <c r="F163" s="450"/>
      <c r="G163" s="451">
        <f t="shared" si="4"/>
        <v>0</v>
      </c>
      <c r="H163" s="450">
        <v>371</v>
      </c>
      <c r="I163" s="450">
        <v>378</v>
      </c>
      <c r="J163" s="451">
        <f t="shared" si="5"/>
        <v>7</v>
      </c>
      <c r="K163" s="463"/>
      <c r="L163" s="654">
        <f>'ЭЭ ИПУ'!G74</f>
        <v>152</v>
      </c>
      <c r="M163" s="453"/>
      <c r="N163" s="101"/>
      <c r="O163" s="130"/>
      <c r="P163" s="130"/>
    </row>
    <row r="164" spans="1:16" s="134" customFormat="1" ht="14.25" customHeight="1" thickBot="1">
      <c r="A164" s="569" t="s">
        <v>677</v>
      </c>
      <c r="B164" s="450" t="s">
        <v>678</v>
      </c>
      <c r="C164" s="450" t="s">
        <v>1064</v>
      </c>
      <c r="D164" s="472">
        <v>46619</v>
      </c>
      <c r="E164" s="450">
        <v>784</v>
      </c>
      <c r="F164" s="450">
        <v>794</v>
      </c>
      <c r="G164" s="451">
        <f t="shared" si="4"/>
        <v>10</v>
      </c>
      <c r="H164" s="450"/>
      <c r="I164" s="450"/>
      <c r="J164" s="451">
        <f t="shared" si="5"/>
        <v>0</v>
      </c>
      <c r="K164" s="450"/>
      <c r="L164" s="655"/>
      <c r="M164" s="453"/>
      <c r="N164" s="101"/>
      <c r="O164" s="130"/>
      <c r="P164" s="130"/>
    </row>
    <row r="165" spans="1:16" s="134" customFormat="1" ht="14.25" customHeight="1" thickBot="1">
      <c r="A165" s="532" t="s">
        <v>680</v>
      </c>
      <c r="B165" s="450" t="s">
        <v>109</v>
      </c>
      <c r="C165" s="450" t="s">
        <v>1419</v>
      </c>
      <c r="D165" s="472">
        <v>46904</v>
      </c>
      <c r="E165" s="450"/>
      <c r="F165" s="450"/>
      <c r="G165" s="451">
        <f t="shared" si="4"/>
        <v>0</v>
      </c>
      <c r="H165" s="450">
        <v>2</v>
      </c>
      <c r="I165" s="450">
        <v>2</v>
      </c>
      <c r="J165" s="451">
        <f t="shared" si="5"/>
        <v>0</v>
      </c>
      <c r="K165" s="477"/>
      <c r="L165" s="654">
        <f>'ЭЭ ИПУ'!G75</f>
        <v>0</v>
      </c>
      <c r="M165" s="467"/>
      <c r="N165" s="101"/>
      <c r="O165" s="130"/>
      <c r="P165" s="130"/>
    </row>
    <row r="166" spans="1:16" s="134" customFormat="1" ht="14.25" customHeight="1" thickBot="1">
      <c r="A166" s="532" t="s">
        <v>680</v>
      </c>
      <c r="B166" s="450" t="s">
        <v>109</v>
      </c>
      <c r="C166" s="450" t="s">
        <v>1065</v>
      </c>
      <c r="D166" s="472">
        <v>46904</v>
      </c>
      <c r="E166" s="450"/>
      <c r="F166" s="450"/>
      <c r="G166" s="451">
        <f t="shared" si="4"/>
        <v>0</v>
      </c>
      <c r="H166" s="473">
        <v>1</v>
      </c>
      <c r="I166" s="473">
        <v>1</v>
      </c>
      <c r="J166" s="451">
        <f t="shared" si="5"/>
        <v>0</v>
      </c>
      <c r="K166" s="478"/>
      <c r="L166" s="661"/>
      <c r="M166" s="467"/>
      <c r="N166" s="101"/>
      <c r="O166" s="130"/>
      <c r="P166" s="130"/>
    </row>
    <row r="167" spans="1:16" s="134" customFormat="1" ht="14.25" customHeight="1" thickBot="1">
      <c r="A167" s="532" t="s">
        <v>680</v>
      </c>
      <c r="B167" s="450" t="s">
        <v>109</v>
      </c>
      <c r="C167" s="450" t="s">
        <v>1418</v>
      </c>
      <c r="D167" s="472">
        <v>46904</v>
      </c>
      <c r="E167" s="450">
        <v>2</v>
      </c>
      <c r="F167" s="450">
        <v>2</v>
      </c>
      <c r="G167" s="451">
        <f t="shared" si="4"/>
        <v>0</v>
      </c>
      <c r="H167" s="450"/>
      <c r="I167" s="450"/>
      <c r="J167" s="451">
        <f t="shared" si="5"/>
        <v>0</v>
      </c>
      <c r="K167" s="478"/>
      <c r="L167" s="661"/>
      <c r="M167" s="467"/>
      <c r="N167" s="101"/>
      <c r="O167" s="130"/>
      <c r="P167" s="130"/>
    </row>
    <row r="168" spans="1:16" s="134" customFormat="1" ht="14.25" customHeight="1" thickBot="1">
      <c r="A168" s="532" t="s">
        <v>680</v>
      </c>
      <c r="B168" s="450" t="s">
        <v>109</v>
      </c>
      <c r="C168" s="450" t="s">
        <v>1066</v>
      </c>
      <c r="D168" s="472">
        <v>46904</v>
      </c>
      <c r="E168" s="473">
        <v>1</v>
      </c>
      <c r="F168" s="473">
        <v>1</v>
      </c>
      <c r="G168" s="451">
        <f t="shared" si="4"/>
        <v>0</v>
      </c>
      <c r="H168" s="450"/>
      <c r="I168" s="450"/>
      <c r="J168" s="451">
        <f t="shared" si="5"/>
        <v>0</v>
      </c>
      <c r="K168" s="478"/>
      <c r="L168" s="655"/>
      <c r="M168" s="467"/>
      <c r="N168" s="101"/>
      <c r="O168" s="130"/>
      <c r="P168" s="130"/>
    </row>
    <row r="169" spans="1:16" s="134" customFormat="1" ht="14.25" customHeight="1" thickBot="1">
      <c r="A169" s="569" t="s">
        <v>682</v>
      </c>
      <c r="B169" s="450" t="s">
        <v>110</v>
      </c>
      <c r="C169" s="450" t="s">
        <v>1067</v>
      </c>
      <c r="D169" s="472">
        <v>46532</v>
      </c>
      <c r="E169" s="450"/>
      <c r="F169" s="450"/>
      <c r="G169" s="451">
        <f t="shared" si="4"/>
        <v>0</v>
      </c>
      <c r="H169" s="450">
        <v>280</v>
      </c>
      <c r="I169" s="450">
        <v>284</v>
      </c>
      <c r="J169" s="451">
        <f t="shared" si="5"/>
        <v>4</v>
      </c>
      <c r="K169" s="463"/>
      <c r="L169" s="654">
        <f>'ЭЭ ИПУ'!G76</f>
        <v>265</v>
      </c>
      <c r="M169" s="453"/>
      <c r="N169" s="101"/>
      <c r="O169" s="130"/>
      <c r="P169" s="130"/>
    </row>
    <row r="170" spans="1:16" s="134" customFormat="1" ht="14.25" customHeight="1" thickBot="1">
      <c r="A170" s="569" t="s">
        <v>682</v>
      </c>
      <c r="B170" s="450" t="s">
        <v>110</v>
      </c>
      <c r="C170" s="450" t="s">
        <v>1068</v>
      </c>
      <c r="D170" s="472">
        <v>46532</v>
      </c>
      <c r="E170" s="450">
        <v>506</v>
      </c>
      <c r="F170" s="450">
        <v>513</v>
      </c>
      <c r="G170" s="451">
        <f t="shared" si="4"/>
        <v>7</v>
      </c>
      <c r="H170" s="450"/>
      <c r="I170" s="450"/>
      <c r="J170" s="451">
        <f t="shared" si="5"/>
        <v>0</v>
      </c>
      <c r="K170" s="450"/>
      <c r="L170" s="655"/>
      <c r="M170" s="453"/>
      <c r="N170" s="101"/>
      <c r="O170" s="130"/>
      <c r="P170" s="130"/>
    </row>
    <row r="171" spans="1:16" s="134" customFormat="1" ht="14.25" customHeight="1" thickBot="1">
      <c r="A171" s="532" t="s">
        <v>684</v>
      </c>
      <c r="B171" s="450" t="s">
        <v>111</v>
      </c>
      <c r="C171" s="450" t="s">
        <v>1069</v>
      </c>
      <c r="D171" s="450" t="s">
        <v>55</v>
      </c>
      <c r="E171" s="450"/>
      <c r="F171" s="450"/>
      <c r="G171" s="451">
        <f t="shared" si="4"/>
        <v>0</v>
      </c>
      <c r="H171" s="450">
        <v>327</v>
      </c>
      <c r="I171" s="450">
        <v>328</v>
      </c>
      <c r="J171" s="451">
        <f t="shared" si="5"/>
        <v>1</v>
      </c>
      <c r="K171" s="463"/>
      <c r="L171" s="654">
        <f>'ЭЭ ИПУ'!G77</f>
        <v>82</v>
      </c>
      <c r="M171" s="453"/>
      <c r="N171" s="101"/>
      <c r="O171" s="130"/>
      <c r="P171" s="130"/>
    </row>
    <row r="172" spans="1:16" s="134" customFormat="1" ht="14.25" customHeight="1" thickBot="1">
      <c r="A172" s="532" t="s">
        <v>684</v>
      </c>
      <c r="B172" s="450" t="s">
        <v>111</v>
      </c>
      <c r="C172" s="450" t="s">
        <v>1070</v>
      </c>
      <c r="D172" s="450" t="s">
        <v>47</v>
      </c>
      <c r="E172" s="450">
        <v>499</v>
      </c>
      <c r="F172" s="450">
        <v>500</v>
      </c>
      <c r="G172" s="451">
        <f t="shared" si="4"/>
        <v>1</v>
      </c>
      <c r="H172" s="450"/>
      <c r="I172" s="450"/>
      <c r="J172" s="451">
        <f t="shared" si="5"/>
        <v>0</v>
      </c>
      <c r="K172" s="450"/>
      <c r="L172" s="655"/>
      <c r="M172" s="453"/>
      <c r="N172" s="101"/>
      <c r="O172" s="130"/>
      <c r="P172" s="130"/>
    </row>
    <row r="173" spans="1:16" s="134" customFormat="1" ht="14.25" customHeight="1" thickBot="1">
      <c r="A173" s="569" t="s">
        <v>686</v>
      </c>
      <c r="B173" s="450" t="s">
        <v>112</v>
      </c>
      <c r="C173" s="450" t="s">
        <v>1071</v>
      </c>
      <c r="D173" s="472">
        <v>46619</v>
      </c>
      <c r="E173" s="450"/>
      <c r="F173" s="450"/>
      <c r="G173" s="451">
        <f t="shared" si="4"/>
        <v>0</v>
      </c>
      <c r="H173" s="450">
        <v>252</v>
      </c>
      <c r="I173" s="450">
        <v>259</v>
      </c>
      <c r="J173" s="451">
        <f t="shared" si="5"/>
        <v>7</v>
      </c>
      <c r="K173" s="463"/>
      <c r="L173" s="654">
        <f>'ЭЭ ИПУ'!G78</f>
        <v>292</v>
      </c>
      <c r="M173" s="453"/>
      <c r="N173" s="101"/>
      <c r="O173" s="130"/>
      <c r="P173" s="130"/>
    </row>
    <row r="174" spans="1:16" s="134" customFormat="1" ht="14.25" customHeight="1" thickBot="1">
      <c r="A174" s="569" t="s">
        <v>686</v>
      </c>
      <c r="B174" s="450" t="s">
        <v>112</v>
      </c>
      <c r="C174" s="450" t="s">
        <v>1072</v>
      </c>
      <c r="D174" s="472">
        <v>46619</v>
      </c>
      <c r="E174" s="450">
        <v>394</v>
      </c>
      <c r="F174" s="450">
        <v>405</v>
      </c>
      <c r="G174" s="451">
        <f t="shared" si="4"/>
        <v>11</v>
      </c>
      <c r="H174" s="450"/>
      <c r="I174" s="450"/>
      <c r="J174" s="451">
        <f t="shared" si="5"/>
        <v>0</v>
      </c>
      <c r="K174" s="450"/>
      <c r="L174" s="655"/>
      <c r="M174" s="453"/>
      <c r="N174" s="101"/>
      <c r="O174" s="130"/>
      <c r="P174" s="130"/>
    </row>
    <row r="175" spans="1:16" s="134" customFormat="1" ht="14.25" customHeight="1" thickBot="1">
      <c r="A175" s="569" t="s">
        <v>688</v>
      </c>
      <c r="B175" s="450" t="s">
        <v>357</v>
      </c>
      <c r="C175" s="450" t="s">
        <v>1073</v>
      </c>
      <c r="D175" s="472">
        <v>46486</v>
      </c>
      <c r="E175" s="450"/>
      <c r="F175" s="450"/>
      <c r="G175" s="451">
        <f t="shared" si="4"/>
        <v>0</v>
      </c>
      <c r="H175" s="450">
        <v>325</v>
      </c>
      <c r="I175" s="450">
        <v>332</v>
      </c>
      <c r="J175" s="451">
        <f t="shared" si="5"/>
        <v>7</v>
      </c>
      <c r="K175" s="477"/>
      <c r="L175" s="654">
        <f>'ЭЭ ИПУ'!G79</f>
        <v>164</v>
      </c>
      <c r="M175" s="467"/>
      <c r="N175" s="101"/>
      <c r="O175" s="130"/>
      <c r="P175" s="130"/>
    </row>
    <row r="176" spans="1:16" s="134" customFormat="1" ht="12.75" customHeight="1" thickBot="1">
      <c r="A176" s="569" t="s">
        <v>688</v>
      </c>
      <c r="B176" s="450" t="s">
        <v>357</v>
      </c>
      <c r="C176" s="450" t="s">
        <v>1074</v>
      </c>
      <c r="D176" s="450"/>
      <c r="E176" s="450"/>
      <c r="F176" s="450"/>
      <c r="G176" s="451">
        <f t="shared" si="4"/>
        <v>0</v>
      </c>
      <c r="H176" s="473">
        <v>12</v>
      </c>
      <c r="I176" s="473">
        <v>12</v>
      </c>
      <c r="J176" s="451">
        <f t="shared" si="5"/>
        <v>0</v>
      </c>
      <c r="K176" s="478"/>
      <c r="L176" s="661"/>
      <c r="M176" s="467"/>
      <c r="N176" s="101"/>
      <c r="O176" s="130"/>
      <c r="P176" s="130"/>
    </row>
    <row r="177" spans="1:16" s="134" customFormat="1" ht="15" customHeight="1" thickBot="1">
      <c r="A177" s="569" t="s">
        <v>688</v>
      </c>
      <c r="B177" s="450" t="s">
        <v>357</v>
      </c>
      <c r="C177" s="450" t="s">
        <v>1075</v>
      </c>
      <c r="D177" s="472">
        <v>46486</v>
      </c>
      <c r="E177" s="450">
        <v>377</v>
      </c>
      <c r="F177" s="450">
        <v>382</v>
      </c>
      <c r="G177" s="451">
        <f t="shared" si="4"/>
        <v>5</v>
      </c>
      <c r="H177" s="450"/>
      <c r="I177" s="450"/>
      <c r="J177" s="451">
        <f t="shared" si="5"/>
        <v>0</v>
      </c>
      <c r="K177" s="478"/>
      <c r="L177" s="661"/>
      <c r="M177" s="467"/>
      <c r="N177" s="101"/>
      <c r="O177" s="130"/>
      <c r="P177" s="130"/>
    </row>
    <row r="178" spans="1:16" s="134" customFormat="1" ht="15" customHeight="1" thickBot="1">
      <c r="A178" s="569" t="s">
        <v>688</v>
      </c>
      <c r="B178" s="450" t="s">
        <v>357</v>
      </c>
      <c r="C178" s="450" t="s">
        <v>1076</v>
      </c>
      <c r="D178" s="472">
        <v>46486</v>
      </c>
      <c r="E178" s="450">
        <v>144</v>
      </c>
      <c r="F178" s="450">
        <v>145</v>
      </c>
      <c r="G178" s="451">
        <f t="shared" si="4"/>
        <v>1</v>
      </c>
      <c r="H178" s="450"/>
      <c r="I178" s="450"/>
      <c r="J178" s="451">
        <f t="shared" si="5"/>
        <v>0</v>
      </c>
      <c r="K178" s="478"/>
      <c r="L178" s="655"/>
      <c r="M178" s="467"/>
      <c r="N178" s="101"/>
      <c r="O178" s="130"/>
      <c r="P178" s="130"/>
    </row>
    <row r="179" spans="1:16" s="134" customFormat="1" ht="15" customHeight="1" thickBot="1">
      <c r="A179" s="569" t="s">
        <v>690</v>
      </c>
      <c r="B179" s="450" t="s">
        <v>114</v>
      </c>
      <c r="C179" s="450" t="s">
        <v>1077</v>
      </c>
      <c r="D179" s="472">
        <v>46619</v>
      </c>
      <c r="E179" s="450"/>
      <c r="F179" s="450"/>
      <c r="G179" s="451">
        <f t="shared" si="4"/>
        <v>0</v>
      </c>
      <c r="H179" s="450">
        <v>609</v>
      </c>
      <c r="I179" s="450">
        <v>621</v>
      </c>
      <c r="J179" s="451">
        <f t="shared" si="5"/>
        <v>12</v>
      </c>
      <c r="K179" s="463"/>
      <c r="L179" s="654">
        <f>'ЭЭ ИПУ'!G80</f>
        <v>317</v>
      </c>
      <c r="M179" s="453"/>
      <c r="N179" s="574" t="s">
        <v>1430</v>
      </c>
      <c r="O179" s="130"/>
      <c r="P179" s="130"/>
    </row>
    <row r="180" spans="1:16" s="134" customFormat="1" ht="14.25" customHeight="1" thickBot="1">
      <c r="A180" s="569" t="s">
        <v>690</v>
      </c>
      <c r="B180" s="450" t="s">
        <v>114</v>
      </c>
      <c r="C180" s="450" t="s">
        <v>1078</v>
      </c>
      <c r="D180" s="472">
        <v>46619</v>
      </c>
      <c r="E180" s="450">
        <v>1175</v>
      </c>
      <c r="F180" s="450">
        <v>1191</v>
      </c>
      <c r="G180" s="451">
        <f t="shared" si="4"/>
        <v>16</v>
      </c>
      <c r="H180" s="450"/>
      <c r="I180" s="450"/>
      <c r="J180" s="451">
        <f t="shared" si="5"/>
        <v>0</v>
      </c>
      <c r="K180" s="450"/>
      <c r="L180" s="655"/>
      <c r="M180" s="453"/>
      <c r="N180" s="101"/>
      <c r="O180" s="130"/>
      <c r="P180" s="130"/>
    </row>
    <row r="181" spans="1:16" s="134" customFormat="1" ht="14.25" customHeight="1" thickBot="1">
      <c r="A181" s="569" t="s">
        <v>692</v>
      </c>
      <c r="B181" s="450" t="s">
        <v>357</v>
      </c>
      <c r="C181" s="450" t="s">
        <v>1079</v>
      </c>
      <c r="D181" s="472">
        <v>46486</v>
      </c>
      <c r="E181" s="450"/>
      <c r="F181" s="450"/>
      <c r="G181" s="451">
        <f t="shared" si="4"/>
        <v>0</v>
      </c>
      <c r="H181" s="450">
        <v>88</v>
      </c>
      <c r="I181" s="450">
        <v>92</v>
      </c>
      <c r="J181" s="451">
        <f t="shared" si="5"/>
        <v>4</v>
      </c>
      <c r="K181" s="463"/>
      <c r="L181" s="654">
        <f>'ЭЭ ИПУ'!G81</f>
        <v>115</v>
      </c>
      <c r="M181" s="450"/>
      <c r="N181" s="101"/>
      <c r="O181" s="130"/>
      <c r="P181" s="130"/>
    </row>
    <row r="182" spans="1:16" s="134" customFormat="1" ht="14.25" customHeight="1" thickBot="1">
      <c r="A182" s="569" t="s">
        <v>692</v>
      </c>
      <c r="B182" s="450" t="s">
        <v>357</v>
      </c>
      <c r="C182" s="450" t="s">
        <v>1080</v>
      </c>
      <c r="D182" s="472">
        <v>46486</v>
      </c>
      <c r="E182" s="450">
        <v>135</v>
      </c>
      <c r="F182" s="450">
        <v>138</v>
      </c>
      <c r="G182" s="451">
        <f t="shared" si="4"/>
        <v>3</v>
      </c>
      <c r="H182" s="450"/>
      <c r="I182" s="450"/>
      <c r="J182" s="451">
        <f t="shared" si="5"/>
        <v>0</v>
      </c>
      <c r="K182" s="450"/>
      <c r="L182" s="655"/>
      <c r="M182" s="453"/>
      <c r="N182" s="101"/>
      <c r="O182" s="130"/>
      <c r="P182" s="130"/>
    </row>
    <row r="183" spans="1:16" s="134" customFormat="1" ht="14.25" customHeight="1" thickBot="1">
      <c r="A183" s="532" t="s">
        <v>694</v>
      </c>
      <c r="B183" s="450" t="s">
        <v>695</v>
      </c>
      <c r="C183" s="450" t="s">
        <v>1081</v>
      </c>
      <c r="D183" s="472">
        <v>46608</v>
      </c>
      <c r="E183" s="450"/>
      <c r="F183" s="450"/>
      <c r="G183" s="451">
        <f t="shared" si="4"/>
        <v>0</v>
      </c>
      <c r="H183" s="450">
        <v>230</v>
      </c>
      <c r="I183" s="450">
        <v>231</v>
      </c>
      <c r="J183" s="451">
        <f t="shared" si="5"/>
        <v>1</v>
      </c>
      <c r="K183" s="463"/>
      <c r="L183" s="654">
        <f>'ЭЭ ИПУ'!G82</f>
        <v>43</v>
      </c>
      <c r="M183" s="453"/>
      <c r="N183" s="101"/>
      <c r="O183" s="130"/>
      <c r="P183" s="130"/>
    </row>
    <row r="184" spans="1:16" s="134" customFormat="1" ht="14.25" customHeight="1" thickBot="1">
      <c r="A184" s="532" t="s">
        <v>694</v>
      </c>
      <c r="B184" s="450" t="s">
        <v>695</v>
      </c>
      <c r="C184" s="450" t="s">
        <v>1082</v>
      </c>
      <c r="D184" s="472">
        <v>46608</v>
      </c>
      <c r="E184" s="450">
        <v>313</v>
      </c>
      <c r="F184" s="450">
        <v>314</v>
      </c>
      <c r="G184" s="451">
        <f t="shared" si="4"/>
        <v>1</v>
      </c>
      <c r="H184" s="450"/>
      <c r="I184" s="450"/>
      <c r="J184" s="451">
        <f t="shared" si="5"/>
        <v>0</v>
      </c>
      <c r="K184" s="450"/>
      <c r="L184" s="655"/>
      <c r="M184" s="453"/>
      <c r="N184" s="101"/>
      <c r="O184" s="130"/>
      <c r="P184" s="130"/>
    </row>
    <row r="185" spans="1:16" s="134" customFormat="1" ht="14.25" customHeight="1" thickBot="1">
      <c r="A185" s="569" t="s">
        <v>697</v>
      </c>
      <c r="B185" s="450" t="s">
        <v>358</v>
      </c>
      <c r="C185" s="450" t="s">
        <v>1083</v>
      </c>
      <c r="D185" s="450" t="s">
        <v>55</v>
      </c>
      <c r="E185" s="450"/>
      <c r="F185" s="450"/>
      <c r="G185" s="451">
        <f t="shared" si="4"/>
        <v>0</v>
      </c>
      <c r="H185" s="450">
        <v>188</v>
      </c>
      <c r="I185" s="450">
        <v>190</v>
      </c>
      <c r="J185" s="451">
        <f t="shared" si="5"/>
        <v>2</v>
      </c>
      <c r="K185" s="463"/>
      <c r="L185" s="654">
        <f>'ЭЭ ИПУ'!G83</f>
        <v>90</v>
      </c>
      <c r="M185" s="453"/>
      <c r="N185" s="101"/>
      <c r="O185" s="130"/>
      <c r="P185" s="130"/>
    </row>
    <row r="186" spans="1:16" s="134" customFormat="1" ht="14.25" customHeight="1" thickBot="1">
      <c r="A186" s="569" t="s">
        <v>697</v>
      </c>
      <c r="B186" s="450" t="s">
        <v>358</v>
      </c>
      <c r="C186" s="450" t="s">
        <v>1084</v>
      </c>
      <c r="D186" s="450" t="s">
        <v>54</v>
      </c>
      <c r="E186" s="450">
        <v>368</v>
      </c>
      <c r="F186" s="450">
        <v>371</v>
      </c>
      <c r="G186" s="451">
        <f t="shared" si="4"/>
        <v>3</v>
      </c>
      <c r="H186" s="450"/>
      <c r="I186" s="450"/>
      <c r="J186" s="451">
        <f t="shared" si="5"/>
        <v>0</v>
      </c>
      <c r="K186" s="450"/>
      <c r="L186" s="655"/>
      <c r="M186" s="453"/>
      <c r="N186" s="101"/>
      <c r="O186" s="130"/>
      <c r="P186" s="130"/>
    </row>
    <row r="187" spans="1:16" s="134" customFormat="1" ht="14.25" customHeight="1" thickBot="1">
      <c r="A187" s="569" t="s">
        <v>699</v>
      </c>
      <c r="B187" s="450" t="s">
        <v>116</v>
      </c>
      <c r="C187" s="450" t="s">
        <v>1085</v>
      </c>
      <c r="D187" s="450" t="s">
        <v>55</v>
      </c>
      <c r="E187" s="450"/>
      <c r="F187" s="450"/>
      <c r="G187" s="451">
        <f t="shared" si="4"/>
        <v>0</v>
      </c>
      <c r="H187" s="450">
        <v>326</v>
      </c>
      <c r="I187" s="450">
        <v>327</v>
      </c>
      <c r="J187" s="451">
        <f t="shared" si="5"/>
        <v>1</v>
      </c>
      <c r="K187" s="463"/>
      <c r="L187" s="654">
        <f>'ЭЭ ИПУ'!G84</f>
        <v>201</v>
      </c>
      <c r="M187" s="453"/>
      <c r="N187" s="101"/>
      <c r="O187" s="130"/>
      <c r="P187" s="130"/>
    </row>
    <row r="188" spans="1:16" s="134" customFormat="1" ht="14.25" customHeight="1" thickBot="1">
      <c r="A188" s="569" t="s">
        <v>699</v>
      </c>
      <c r="B188" s="450" t="s">
        <v>116</v>
      </c>
      <c r="C188" s="450" t="s">
        <v>1086</v>
      </c>
      <c r="D188" s="450" t="s">
        <v>38</v>
      </c>
      <c r="E188" s="450">
        <v>648</v>
      </c>
      <c r="F188" s="450">
        <v>653</v>
      </c>
      <c r="G188" s="451">
        <f t="shared" si="4"/>
        <v>5</v>
      </c>
      <c r="H188" s="450"/>
      <c r="I188" s="450"/>
      <c r="J188" s="451">
        <f t="shared" si="5"/>
        <v>0</v>
      </c>
      <c r="K188" s="450"/>
      <c r="L188" s="655"/>
      <c r="M188" s="453"/>
      <c r="N188" s="101"/>
      <c r="O188" s="130"/>
      <c r="P188" s="130"/>
    </row>
    <row r="189" spans="1:16" s="134" customFormat="1" ht="14.25" customHeight="1" thickBot="1">
      <c r="A189" s="532" t="s">
        <v>701</v>
      </c>
      <c r="B189" s="450" t="s">
        <v>117</v>
      </c>
      <c r="C189" s="450" t="s">
        <v>1087</v>
      </c>
      <c r="D189" s="450" t="s">
        <v>55</v>
      </c>
      <c r="E189" s="450"/>
      <c r="F189" s="450"/>
      <c r="G189" s="451">
        <f t="shared" si="4"/>
        <v>0</v>
      </c>
      <c r="H189" s="450">
        <v>59</v>
      </c>
      <c r="I189" s="450">
        <v>60</v>
      </c>
      <c r="J189" s="451">
        <f t="shared" si="5"/>
        <v>1</v>
      </c>
      <c r="K189" s="463"/>
      <c r="L189" s="654">
        <f>'ЭЭ ИПУ'!G85</f>
        <v>66</v>
      </c>
      <c r="M189" s="453"/>
      <c r="N189" s="101"/>
      <c r="O189" s="130"/>
      <c r="P189" s="130"/>
    </row>
    <row r="190" spans="1:16" s="134" customFormat="1" ht="14.25" customHeight="1" thickBot="1">
      <c r="A190" s="532" t="s">
        <v>701</v>
      </c>
      <c r="B190" s="450" t="s">
        <v>117</v>
      </c>
      <c r="C190" s="450" t="s">
        <v>1088</v>
      </c>
      <c r="D190" s="450" t="s">
        <v>47</v>
      </c>
      <c r="E190" s="450">
        <v>165</v>
      </c>
      <c r="F190" s="450">
        <v>166</v>
      </c>
      <c r="G190" s="451">
        <f t="shared" si="4"/>
        <v>1</v>
      </c>
      <c r="H190" s="450"/>
      <c r="I190" s="450"/>
      <c r="J190" s="451">
        <f t="shared" si="5"/>
        <v>0</v>
      </c>
      <c r="K190" s="450"/>
      <c r="L190" s="655"/>
      <c r="M190" s="453"/>
      <c r="N190" s="101"/>
      <c r="O190" s="130"/>
      <c r="P190" s="130"/>
    </row>
    <row r="191" spans="1:16" s="134" customFormat="1" ht="14.25" customHeight="1" thickBot="1">
      <c r="A191" s="569" t="s">
        <v>703</v>
      </c>
      <c r="B191" s="450" t="s">
        <v>118</v>
      </c>
      <c r="C191" s="450" t="s">
        <v>1089</v>
      </c>
      <c r="D191" s="472">
        <v>46614</v>
      </c>
      <c r="E191" s="450"/>
      <c r="F191" s="450"/>
      <c r="G191" s="451">
        <f t="shared" si="4"/>
        <v>0</v>
      </c>
      <c r="H191" s="450">
        <v>487</v>
      </c>
      <c r="I191" s="450">
        <v>492</v>
      </c>
      <c r="J191" s="451">
        <f t="shared" si="5"/>
        <v>5</v>
      </c>
      <c r="K191" s="463"/>
      <c r="L191" s="654">
        <f>'ЭЭ ИПУ'!G86</f>
        <v>132</v>
      </c>
      <c r="M191" s="453"/>
      <c r="N191" s="475"/>
      <c r="O191" s="130"/>
      <c r="P191" s="130"/>
    </row>
    <row r="192" spans="1:16" s="134" customFormat="1" ht="14.25" customHeight="1" thickBot="1">
      <c r="A192" s="569" t="s">
        <v>703</v>
      </c>
      <c r="B192" s="450" t="s">
        <v>118</v>
      </c>
      <c r="C192" s="450" t="s">
        <v>1090</v>
      </c>
      <c r="D192" s="472">
        <v>46614</v>
      </c>
      <c r="E192" s="450">
        <v>1093</v>
      </c>
      <c r="F192" s="450">
        <v>1102</v>
      </c>
      <c r="G192" s="451">
        <f t="shared" si="4"/>
        <v>9</v>
      </c>
      <c r="H192" s="450"/>
      <c r="I192" s="450"/>
      <c r="J192" s="451">
        <f t="shared" si="5"/>
        <v>0</v>
      </c>
      <c r="K192" s="450"/>
      <c r="L192" s="655"/>
      <c r="M192" s="453"/>
      <c r="N192" s="101"/>
      <c r="O192" s="130"/>
      <c r="P192" s="130"/>
    </row>
    <row r="193" spans="1:16" s="134" customFormat="1" ht="14.25" customHeight="1" thickBot="1">
      <c r="A193" s="569" t="s">
        <v>705</v>
      </c>
      <c r="B193" s="450" t="s">
        <v>119</v>
      </c>
      <c r="C193" s="450" t="s">
        <v>1091</v>
      </c>
      <c r="D193" s="472">
        <v>47111</v>
      </c>
      <c r="E193" s="450"/>
      <c r="F193" s="450"/>
      <c r="G193" s="451">
        <f t="shared" si="4"/>
        <v>0</v>
      </c>
      <c r="H193" s="450">
        <v>117</v>
      </c>
      <c r="I193" s="450">
        <v>119</v>
      </c>
      <c r="J193" s="451">
        <f t="shared" si="5"/>
        <v>2</v>
      </c>
      <c r="K193" s="463"/>
      <c r="L193" s="654">
        <f>'ЭЭ ИПУ'!G87</f>
        <v>139</v>
      </c>
      <c r="M193" s="450"/>
      <c r="N193" s="101"/>
      <c r="O193" s="130"/>
      <c r="P193" s="130"/>
    </row>
    <row r="194" spans="1:16" s="134" customFormat="1" ht="14.25" customHeight="1" thickBot="1">
      <c r="A194" s="569" t="s">
        <v>705</v>
      </c>
      <c r="B194" s="450" t="s">
        <v>119</v>
      </c>
      <c r="C194" s="450" t="s">
        <v>1092</v>
      </c>
      <c r="D194" s="472">
        <v>47111</v>
      </c>
      <c r="E194" s="450">
        <v>390</v>
      </c>
      <c r="F194" s="450">
        <v>393</v>
      </c>
      <c r="G194" s="451">
        <f t="shared" si="4"/>
        <v>3</v>
      </c>
      <c r="H194" s="450"/>
      <c r="I194" s="450"/>
      <c r="J194" s="451">
        <f t="shared" si="5"/>
        <v>0</v>
      </c>
      <c r="K194" s="450"/>
      <c r="L194" s="655"/>
      <c r="M194" s="453"/>
      <c r="N194" s="101"/>
      <c r="O194" s="130"/>
      <c r="P194" s="130"/>
    </row>
    <row r="195" spans="1:16" s="134" customFormat="1" ht="14.25" customHeight="1" thickBot="1">
      <c r="A195" s="569" t="s">
        <v>707</v>
      </c>
      <c r="B195" s="450" t="s">
        <v>708</v>
      </c>
      <c r="C195" s="450" t="s">
        <v>1093</v>
      </c>
      <c r="D195" s="450" t="s">
        <v>404</v>
      </c>
      <c r="E195" s="450"/>
      <c r="F195" s="450"/>
      <c r="G195" s="451">
        <f t="shared" si="4"/>
        <v>0</v>
      </c>
      <c r="H195" s="450">
        <v>70</v>
      </c>
      <c r="I195" s="450">
        <v>71</v>
      </c>
      <c r="J195" s="451">
        <f t="shared" si="5"/>
        <v>1</v>
      </c>
      <c r="K195" s="463"/>
      <c r="L195" s="654">
        <f>'ЭЭ ИПУ'!G88</f>
        <v>50</v>
      </c>
      <c r="M195" s="453"/>
      <c r="N195" s="101"/>
      <c r="O195" s="130"/>
      <c r="P195" s="130"/>
    </row>
    <row r="196" spans="1:16" s="134" customFormat="1" ht="14.25" customHeight="1" thickBot="1">
      <c r="A196" s="569" t="s">
        <v>707</v>
      </c>
      <c r="B196" s="450" t="s">
        <v>708</v>
      </c>
      <c r="C196" s="450" t="s">
        <v>1094</v>
      </c>
      <c r="D196" s="450" t="s">
        <v>403</v>
      </c>
      <c r="E196" s="450">
        <v>145</v>
      </c>
      <c r="F196" s="450">
        <v>147</v>
      </c>
      <c r="G196" s="451">
        <f t="shared" si="4"/>
        <v>2</v>
      </c>
      <c r="H196" s="450"/>
      <c r="I196" s="450"/>
      <c r="J196" s="451">
        <f t="shared" si="5"/>
        <v>0</v>
      </c>
      <c r="K196" s="450"/>
      <c r="L196" s="655"/>
      <c r="M196" s="453"/>
      <c r="N196" s="101"/>
      <c r="O196" s="130"/>
      <c r="P196" s="130"/>
    </row>
    <row r="197" spans="1:16" s="134" customFormat="1" ht="14.25" customHeight="1" thickBot="1">
      <c r="A197" s="569" t="s">
        <v>710</v>
      </c>
      <c r="B197" s="450" t="s">
        <v>120</v>
      </c>
      <c r="C197" s="450" t="s">
        <v>1095</v>
      </c>
      <c r="D197" s="472">
        <v>46622</v>
      </c>
      <c r="E197" s="450"/>
      <c r="F197" s="450"/>
      <c r="G197" s="451">
        <f t="shared" si="4"/>
        <v>0</v>
      </c>
      <c r="H197" s="450">
        <v>216</v>
      </c>
      <c r="I197" s="450">
        <v>219</v>
      </c>
      <c r="J197" s="451">
        <f t="shared" si="5"/>
        <v>3</v>
      </c>
      <c r="K197" s="463"/>
      <c r="L197" s="654">
        <f>'ЭЭ ИПУ'!G89</f>
        <v>442</v>
      </c>
      <c r="M197" s="450"/>
      <c r="N197" s="101"/>
      <c r="O197" s="130"/>
      <c r="P197" s="130"/>
    </row>
    <row r="198" spans="1:16" s="134" customFormat="1" ht="14.25" customHeight="1" thickBot="1">
      <c r="A198" s="569" t="s">
        <v>710</v>
      </c>
      <c r="B198" s="450" t="s">
        <v>120</v>
      </c>
      <c r="C198" s="450" t="s">
        <v>1096</v>
      </c>
      <c r="D198" s="472">
        <v>46622</v>
      </c>
      <c r="E198" s="450">
        <v>674</v>
      </c>
      <c r="F198" s="450">
        <v>684</v>
      </c>
      <c r="G198" s="451">
        <f t="shared" si="4"/>
        <v>10</v>
      </c>
      <c r="H198" s="450"/>
      <c r="I198" s="450"/>
      <c r="J198" s="451">
        <f t="shared" si="5"/>
        <v>0</v>
      </c>
      <c r="K198" s="450"/>
      <c r="L198" s="655"/>
      <c r="M198" s="450"/>
      <c r="N198" s="101"/>
      <c r="O198" s="130"/>
      <c r="P198" s="130"/>
    </row>
    <row r="199" spans="1:16" s="134" customFormat="1" ht="14.25" customHeight="1" thickBot="1">
      <c r="A199" s="532" t="s">
        <v>712</v>
      </c>
      <c r="B199" s="450" t="s">
        <v>121</v>
      </c>
      <c r="C199" s="450" t="s">
        <v>1097</v>
      </c>
      <c r="D199" s="472">
        <v>46486</v>
      </c>
      <c r="E199" s="450"/>
      <c r="F199" s="450"/>
      <c r="G199" s="451">
        <f t="shared" si="4"/>
        <v>0</v>
      </c>
      <c r="H199" s="450">
        <v>197</v>
      </c>
      <c r="I199" s="450">
        <v>201</v>
      </c>
      <c r="J199" s="451">
        <f t="shared" si="5"/>
        <v>4</v>
      </c>
      <c r="K199" s="463"/>
      <c r="L199" s="654">
        <f>'ЭЭ ИПУ'!G90</f>
        <v>198</v>
      </c>
      <c r="M199" s="453"/>
      <c r="N199" s="101"/>
      <c r="O199" s="130"/>
      <c r="P199" s="130"/>
    </row>
    <row r="200" spans="1:16" s="134" customFormat="1" ht="14.25" customHeight="1" thickBot="1">
      <c r="A200" s="532" t="s">
        <v>712</v>
      </c>
      <c r="B200" s="450" t="s">
        <v>121</v>
      </c>
      <c r="C200" s="450" t="s">
        <v>1098</v>
      </c>
      <c r="D200" s="472">
        <v>46486</v>
      </c>
      <c r="E200" s="450">
        <v>429</v>
      </c>
      <c r="F200" s="450">
        <v>435</v>
      </c>
      <c r="G200" s="451">
        <f t="shared" ref="G200:G263" si="6">F200-E200</f>
        <v>6</v>
      </c>
      <c r="H200" s="450"/>
      <c r="I200" s="450"/>
      <c r="J200" s="451">
        <f t="shared" si="5"/>
        <v>0</v>
      </c>
      <c r="K200" s="450"/>
      <c r="L200" s="655"/>
      <c r="M200" s="453"/>
      <c r="N200" s="101"/>
      <c r="O200" s="130"/>
      <c r="P200" s="130"/>
    </row>
    <row r="201" spans="1:16" s="134" customFormat="1" ht="14.25" customHeight="1" thickBot="1">
      <c r="A201" s="569" t="s">
        <v>714</v>
      </c>
      <c r="B201" s="450" t="s">
        <v>122</v>
      </c>
      <c r="C201" s="450" t="s">
        <v>1099</v>
      </c>
      <c r="D201" s="472">
        <v>46579</v>
      </c>
      <c r="E201" s="450"/>
      <c r="F201" s="450"/>
      <c r="G201" s="451">
        <f t="shared" si="6"/>
        <v>0</v>
      </c>
      <c r="H201" s="450">
        <v>66</v>
      </c>
      <c r="I201" s="450">
        <v>67</v>
      </c>
      <c r="J201" s="451">
        <f t="shared" ref="J201:J264" si="7">I201-H201</f>
        <v>1</v>
      </c>
      <c r="K201" s="463"/>
      <c r="L201" s="654">
        <f>'ЭЭ ИПУ'!G91</f>
        <v>152</v>
      </c>
      <c r="M201" s="453"/>
      <c r="N201" s="101"/>
      <c r="O201" s="130"/>
      <c r="P201" s="130"/>
    </row>
    <row r="202" spans="1:16" s="134" customFormat="1" ht="14.25" customHeight="1" thickBot="1">
      <c r="A202" s="569" t="s">
        <v>714</v>
      </c>
      <c r="B202" s="450" t="s">
        <v>122</v>
      </c>
      <c r="C202" s="450" t="s">
        <v>1100</v>
      </c>
      <c r="D202" s="472">
        <v>46579</v>
      </c>
      <c r="E202" s="450">
        <v>122</v>
      </c>
      <c r="F202" s="450">
        <v>123</v>
      </c>
      <c r="G202" s="451">
        <f t="shared" si="6"/>
        <v>1</v>
      </c>
      <c r="H202" s="450"/>
      <c r="I202" s="450"/>
      <c r="J202" s="451">
        <f t="shared" si="7"/>
        <v>0</v>
      </c>
      <c r="K202" s="450"/>
      <c r="L202" s="655"/>
      <c r="M202" s="453"/>
      <c r="N202" s="101"/>
      <c r="O202" s="130"/>
      <c r="P202" s="130"/>
    </row>
    <row r="203" spans="1:16" s="134" customFormat="1" ht="14.25" customHeight="1" thickBot="1">
      <c r="A203" s="569" t="s">
        <v>716</v>
      </c>
      <c r="B203" s="450" t="s">
        <v>276</v>
      </c>
      <c r="C203" s="450" t="s">
        <v>1101</v>
      </c>
      <c r="D203" s="472">
        <v>46626</v>
      </c>
      <c r="E203" s="450"/>
      <c r="F203" s="450"/>
      <c r="G203" s="451">
        <f t="shared" si="6"/>
        <v>0</v>
      </c>
      <c r="H203" s="450">
        <v>269</v>
      </c>
      <c r="I203" s="450">
        <v>270</v>
      </c>
      <c r="J203" s="451">
        <f t="shared" si="7"/>
        <v>1</v>
      </c>
      <c r="K203" s="463"/>
      <c r="L203" s="654">
        <f>'ЭЭ ИПУ'!G92</f>
        <v>114</v>
      </c>
      <c r="M203" s="450"/>
      <c r="N203" s="101"/>
      <c r="O203" s="130"/>
      <c r="P203" s="130"/>
    </row>
    <row r="204" spans="1:16" s="134" customFormat="1" ht="14.25" customHeight="1" thickBot="1">
      <c r="A204" s="569" t="s">
        <v>716</v>
      </c>
      <c r="B204" s="450" t="s">
        <v>276</v>
      </c>
      <c r="C204" s="450" t="s">
        <v>1102</v>
      </c>
      <c r="D204" s="472">
        <v>46626</v>
      </c>
      <c r="E204" s="450">
        <v>472</v>
      </c>
      <c r="F204" s="450">
        <v>475</v>
      </c>
      <c r="G204" s="451">
        <f t="shared" si="6"/>
        <v>3</v>
      </c>
      <c r="H204" s="450"/>
      <c r="I204" s="450"/>
      <c r="J204" s="451">
        <f t="shared" si="7"/>
        <v>0</v>
      </c>
      <c r="K204" s="450"/>
      <c r="L204" s="655"/>
      <c r="M204" s="450"/>
      <c r="N204" s="101"/>
      <c r="O204" s="130"/>
      <c r="P204" s="130"/>
    </row>
    <row r="205" spans="1:16" s="134" customFormat="1" ht="14.25" customHeight="1" thickBot="1">
      <c r="A205" s="569" t="s">
        <v>718</v>
      </c>
      <c r="B205" s="450" t="s">
        <v>294</v>
      </c>
      <c r="C205" s="450" t="s">
        <v>1290</v>
      </c>
      <c r="D205" s="472">
        <v>46093</v>
      </c>
      <c r="E205" s="450"/>
      <c r="F205" s="450"/>
      <c r="G205" s="451">
        <f t="shared" si="6"/>
        <v>0</v>
      </c>
      <c r="H205" s="450">
        <v>58</v>
      </c>
      <c r="I205" s="450">
        <v>62</v>
      </c>
      <c r="J205" s="451">
        <f t="shared" si="7"/>
        <v>4</v>
      </c>
      <c r="K205" s="463"/>
      <c r="L205" s="654">
        <f>'ЭЭ ИПУ'!G93</f>
        <v>226</v>
      </c>
      <c r="M205" s="450"/>
      <c r="N205" s="101"/>
      <c r="O205" s="130"/>
      <c r="P205" s="130"/>
    </row>
    <row r="206" spans="1:16" s="134" customFormat="1" ht="14.25" customHeight="1" thickBot="1">
      <c r="A206" s="569" t="s">
        <v>718</v>
      </c>
      <c r="B206" s="450" t="s">
        <v>294</v>
      </c>
      <c r="C206" s="450" t="s">
        <v>1291</v>
      </c>
      <c r="D206" s="472">
        <v>46093</v>
      </c>
      <c r="E206" s="450">
        <v>143</v>
      </c>
      <c r="F206" s="450">
        <v>150</v>
      </c>
      <c r="G206" s="451">
        <f t="shared" si="6"/>
        <v>7</v>
      </c>
      <c r="H206" s="450"/>
      <c r="I206" s="450"/>
      <c r="J206" s="451">
        <f t="shared" si="7"/>
        <v>0</v>
      </c>
      <c r="K206" s="450"/>
      <c r="L206" s="655"/>
      <c r="M206" s="450"/>
      <c r="N206" s="101"/>
      <c r="O206" s="130"/>
      <c r="P206" s="130"/>
    </row>
    <row r="207" spans="1:16" s="134" customFormat="1" ht="14.25" customHeight="1" thickBot="1">
      <c r="A207" s="569" t="s">
        <v>720</v>
      </c>
      <c r="B207" s="450" t="s">
        <v>123</v>
      </c>
      <c r="C207" s="450" t="s">
        <v>1103</v>
      </c>
      <c r="D207" s="450" t="s">
        <v>55</v>
      </c>
      <c r="E207" s="450"/>
      <c r="F207" s="450"/>
      <c r="G207" s="451">
        <f t="shared" si="6"/>
        <v>0</v>
      </c>
      <c r="H207" s="450">
        <v>195</v>
      </c>
      <c r="I207" s="450">
        <v>198</v>
      </c>
      <c r="J207" s="451">
        <f t="shared" si="7"/>
        <v>3</v>
      </c>
      <c r="K207" s="463"/>
      <c r="L207" s="654">
        <f>'ЭЭ ИПУ'!G94</f>
        <v>113</v>
      </c>
      <c r="M207" s="453"/>
      <c r="N207" s="101"/>
      <c r="O207" s="130"/>
      <c r="P207" s="130"/>
    </row>
    <row r="208" spans="1:16" s="134" customFormat="1" ht="14.25" customHeight="1" thickBot="1">
      <c r="A208" s="569" t="s">
        <v>720</v>
      </c>
      <c r="B208" s="450" t="s">
        <v>123</v>
      </c>
      <c r="C208" s="450" t="s">
        <v>1104</v>
      </c>
      <c r="D208" s="450" t="s">
        <v>47</v>
      </c>
      <c r="E208" s="450">
        <v>453</v>
      </c>
      <c r="F208" s="450">
        <v>464</v>
      </c>
      <c r="G208" s="451">
        <f t="shared" si="6"/>
        <v>11</v>
      </c>
      <c r="H208" s="450"/>
      <c r="I208" s="450"/>
      <c r="J208" s="451">
        <f t="shared" si="7"/>
        <v>0</v>
      </c>
      <c r="K208" s="450"/>
      <c r="L208" s="655"/>
      <c r="M208" s="453"/>
      <c r="N208" s="101"/>
      <c r="O208" s="130"/>
      <c r="P208" s="130"/>
    </row>
    <row r="209" spans="1:16" s="134" customFormat="1" ht="14.25" customHeight="1" thickBot="1">
      <c r="A209" s="569" t="s">
        <v>722</v>
      </c>
      <c r="B209" s="450" t="s">
        <v>124</v>
      </c>
      <c r="C209" s="450" t="s">
        <v>1105</v>
      </c>
      <c r="D209" s="472">
        <v>46486</v>
      </c>
      <c r="E209" s="450"/>
      <c r="F209" s="450"/>
      <c r="G209" s="451">
        <f t="shared" si="6"/>
        <v>0</v>
      </c>
      <c r="H209" s="450">
        <v>294</v>
      </c>
      <c r="I209" s="450">
        <v>298</v>
      </c>
      <c r="J209" s="451">
        <f t="shared" si="7"/>
        <v>4</v>
      </c>
      <c r="K209" s="463"/>
      <c r="L209" s="654">
        <f>'ЭЭ ИПУ'!G95</f>
        <v>158</v>
      </c>
      <c r="M209" s="450"/>
      <c r="N209" s="475" t="s">
        <v>1425</v>
      </c>
      <c r="O209" s="130"/>
      <c r="P209" s="130"/>
    </row>
    <row r="210" spans="1:16" s="134" customFormat="1" ht="16.5" customHeight="1" thickBot="1">
      <c r="A210" s="569" t="s">
        <v>722</v>
      </c>
      <c r="B210" s="450" t="s">
        <v>124</v>
      </c>
      <c r="C210" s="450" t="s">
        <v>1106</v>
      </c>
      <c r="D210" s="472">
        <v>46486</v>
      </c>
      <c r="E210" s="450">
        <v>590</v>
      </c>
      <c r="F210" s="450">
        <v>597</v>
      </c>
      <c r="G210" s="451">
        <f t="shared" si="6"/>
        <v>7</v>
      </c>
      <c r="H210" s="450"/>
      <c r="I210" s="450"/>
      <c r="J210" s="451">
        <f t="shared" si="7"/>
        <v>0</v>
      </c>
      <c r="K210" s="450"/>
      <c r="L210" s="655"/>
      <c r="M210" s="453"/>
      <c r="N210" s="101"/>
      <c r="O210" s="130"/>
      <c r="P210" s="130"/>
    </row>
    <row r="211" spans="1:16" s="134" customFormat="1" ht="14.25" customHeight="1" thickBot="1">
      <c r="A211" s="532" t="s">
        <v>724</v>
      </c>
      <c r="B211" s="450" t="s">
        <v>125</v>
      </c>
      <c r="C211" s="450" t="s">
        <v>1107</v>
      </c>
      <c r="D211" s="472">
        <v>46626</v>
      </c>
      <c r="E211" s="450"/>
      <c r="F211" s="450"/>
      <c r="G211" s="451">
        <f t="shared" si="6"/>
        <v>0</v>
      </c>
      <c r="H211" s="450">
        <v>162</v>
      </c>
      <c r="I211" s="450">
        <v>165</v>
      </c>
      <c r="J211" s="451">
        <f t="shared" si="7"/>
        <v>3</v>
      </c>
      <c r="K211" s="463"/>
      <c r="L211" s="654">
        <f>'ЭЭ ИПУ'!G96</f>
        <v>140</v>
      </c>
      <c r="M211" s="450"/>
      <c r="N211" s="101"/>
      <c r="O211" s="130"/>
      <c r="P211" s="130"/>
    </row>
    <row r="212" spans="1:16" s="134" customFormat="1" ht="14.25" customHeight="1" thickBot="1">
      <c r="A212" s="532" t="s">
        <v>724</v>
      </c>
      <c r="B212" s="450" t="s">
        <v>125</v>
      </c>
      <c r="C212" s="450" t="s">
        <v>1108</v>
      </c>
      <c r="D212" s="472">
        <v>46626</v>
      </c>
      <c r="E212" s="450">
        <v>369</v>
      </c>
      <c r="F212" s="450">
        <v>375</v>
      </c>
      <c r="G212" s="451">
        <f t="shared" si="6"/>
        <v>6</v>
      </c>
      <c r="H212" s="450"/>
      <c r="I212" s="450"/>
      <c r="J212" s="451">
        <f t="shared" si="7"/>
        <v>0</v>
      </c>
      <c r="K212" s="450"/>
      <c r="L212" s="655"/>
      <c r="M212" s="453"/>
      <c r="N212" s="101"/>
      <c r="O212" s="130"/>
      <c r="P212" s="130"/>
    </row>
    <row r="213" spans="1:16" s="134" customFormat="1" ht="14.25" customHeight="1" thickBot="1">
      <c r="A213" s="532" t="s">
        <v>726</v>
      </c>
      <c r="B213" s="450" t="s">
        <v>126</v>
      </c>
      <c r="C213" s="450" t="s">
        <v>1109</v>
      </c>
      <c r="D213" s="450" t="s">
        <v>55</v>
      </c>
      <c r="E213" s="450"/>
      <c r="F213" s="450"/>
      <c r="G213" s="451">
        <f t="shared" si="6"/>
        <v>0</v>
      </c>
      <c r="H213" s="450">
        <v>247</v>
      </c>
      <c r="I213" s="450">
        <v>250</v>
      </c>
      <c r="J213" s="451">
        <f t="shared" si="7"/>
        <v>3</v>
      </c>
      <c r="K213" s="463"/>
      <c r="L213" s="654">
        <f>'ЭЭ ИПУ'!G97</f>
        <v>136</v>
      </c>
      <c r="M213" s="453"/>
      <c r="N213" s="101"/>
      <c r="O213" s="130"/>
      <c r="P213" s="130"/>
    </row>
    <row r="214" spans="1:16" s="134" customFormat="1" ht="14.25" customHeight="1" thickBot="1">
      <c r="A214" s="532" t="s">
        <v>726</v>
      </c>
      <c r="B214" s="450" t="s">
        <v>126</v>
      </c>
      <c r="C214" s="450" t="s">
        <v>1110</v>
      </c>
      <c r="D214" s="450" t="s">
        <v>47</v>
      </c>
      <c r="E214" s="450">
        <v>543</v>
      </c>
      <c r="F214" s="450">
        <v>547</v>
      </c>
      <c r="G214" s="451">
        <f t="shared" si="6"/>
        <v>4</v>
      </c>
      <c r="H214" s="450"/>
      <c r="I214" s="450"/>
      <c r="J214" s="451">
        <f t="shared" si="7"/>
        <v>0</v>
      </c>
      <c r="K214" s="450"/>
      <c r="L214" s="655"/>
      <c r="M214" s="453"/>
      <c r="N214" s="101"/>
      <c r="O214" s="130"/>
      <c r="P214" s="130"/>
    </row>
    <row r="215" spans="1:16" s="134" customFormat="1" ht="14.25" customHeight="1" thickBot="1">
      <c r="A215" s="569" t="s">
        <v>728</v>
      </c>
      <c r="B215" s="450" t="s">
        <v>277</v>
      </c>
      <c r="C215" s="450" t="s">
        <v>1111</v>
      </c>
      <c r="D215" s="472">
        <v>46653</v>
      </c>
      <c r="E215" s="450"/>
      <c r="F215" s="450"/>
      <c r="G215" s="451">
        <f t="shared" si="6"/>
        <v>0</v>
      </c>
      <c r="H215" s="450">
        <v>231</v>
      </c>
      <c r="I215" s="450">
        <v>235</v>
      </c>
      <c r="J215" s="451">
        <f t="shared" si="7"/>
        <v>4</v>
      </c>
      <c r="K215" s="463"/>
      <c r="L215" s="654">
        <f>'ЭЭ ИПУ'!G98</f>
        <v>308</v>
      </c>
      <c r="M215" s="450"/>
      <c r="N215" s="484"/>
      <c r="O215" s="130"/>
      <c r="P215" s="130"/>
    </row>
    <row r="216" spans="1:16" s="134" customFormat="1" ht="14.25" customHeight="1" thickBot="1">
      <c r="A216" s="569" t="s">
        <v>728</v>
      </c>
      <c r="B216" s="450" t="s">
        <v>277</v>
      </c>
      <c r="C216" s="450" t="s">
        <v>1112</v>
      </c>
      <c r="D216" s="472">
        <v>46653</v>
      </c>
      <c r="E216" s="450">
        <v>511</v>
      </c>
      <c r="F216" s="450">
        <v>520</v>
      </c>
      <c r="G216" s="451">
        <f t="shared" si="6"/>
        <v>9</v>
      </c>
      <c r="H216" s="450"/>
      <c r="I216" s="450"/>
      <c r="J216" s="451">
        <f t="shared" si="7"/>
        <v>0</v>
      </c>
      <c r="K216" s="450"/>
      <c r="L216" s="655"/>
      <c r="M216" s="453"/>
      <c r="N216" s="101"/>
      <c r="O216" s="130"/>
      <c r="P216" s="130"/>
    </row>
    <row r="217" spans="1:16" s="134" customFormat="1" ht="14.25" customHeight="1" thickBot="1">
      <c r="A217" s="532" t="s">
        <v>730</v>
      </c>
      <c r="B217" s="450" t="s">
        <v>274</v>
      </c>
      <c r="C217" s="450" t="s">
        <v>1113</v>
      </c>
      <c r="D217" s="472">
        <v>46616</v>
      </c>
      <c r="E217" s="450"/>
      <c r="F217" s="450"/>
      <c r="G217" s="451">
        <f t="shared" si="6"/>
        <v>0</v>
      </c>
      <c r="H217" s="450">
        <v>195</v>
      </c>
      <c r="I217" s="450">
        <v>198</v>
      </c>
      <c r="J217" s="451">
        <f t="shared" si="7"/>
        <v>3</v>
      </c>
      <c r="K217" s="463"/>
      <c r="L217" s="654">
        <f>'ЭЭ ИПУ'!G99</f>
        <v>186</v>
      </c>
      <c r="M217" s="450"/>
      <c r="N217" s="522"/>
      <c r="O217" s="130"/>
      <c r="P217" s="130"/>
    </row>
    <row r="218" spans="1:16" s="134" customFormat="1" ht="14.25" customHeight="1" thickBot="1">
      <c r="A218" s="532" t="s">
        <v>730</v>
      </c>
      <c r="B218" s="450" t="s">
        <v>274</v>
      </c>
      <c r="C218" s="450" t="s">
        <v>1114</v>
      </c>
      <c r="D218" s="472">
        <v>46616</v>
      </c>
      <c r="E218" s="450">
        <v>356</v>
      </c>
      <c r="F218" s="450">
        <v>360</v>
      </c>
      <c r="G218" s="451">
        <f t="shared" si="6"/>
        <v>4</v>
      </c>
      <c r="H218" s="450"/>
      <c r="I218" s="450"/>
      <c r="J218" s="451">
        <f t="shared" si="7"/>
        <v>0</v>
      </c>
      <c r="K218" s="450"/>
      <c r="L218" s="655"/>
      <c r="M218" s="450"/>
      <c r="N218" s="101"/>
      <c r="O218" s="130"/>
      <c r="P218" s="130"/>
    </row>
    <row r="219" spans="1:16" s="134" customFormat="1" ht="14.25" customHeight="1" thickBot="1">
      <c r="A219" s="569" t="s">
        <v>732</v>
      </c>
      <c r="B219" s="450" t="s">
        <v>278</v>
      </c>
      <c r="C219" s="450" t="s">
        <v>1115</v>
      </c>
      <c r="D219" s="472">
        <v>46653</v>
      </c>
      <c r="E219" s="450"/>
      <c r="F219" s="450"/>
      <c r="G219" s="451">
        <f t="shared" si="6"/>
        <v>0</v>
      </c>
      <c r="H219" s="450">
        <v>236</v>
      </c>
      <c r="I219" s="450">
        <v>240</v>
      </c>
      <c r="J219" s="451">
        <f t="shared" si="7"/>
        <v>4</v>
      </c>
      <c r="K219" s="463"/>
      <c r="L219" s="654">
        <f>'ЭЭ ИПУ'!G100</f>
        <v>95</v>
      </c>
      <c r="M219" s="453"/>
      <c r="N219" s="101"/>
      <c r="O219" s="130"/>
      <c r="P219" s="130"/>
    </row>
    <row r="220" spans="1:16" s="134" customFormat="1" ht="14.25" customHeight="1" thickBot="1">
      <c r="A220" s="569" t="s">
        <v>732</v>
      </c>
      <c r="B220" s="450" t="s">
        <v>278</v>
      </c>
      <c r="C220" s="450" t="s">
        <v>1116</v>
      </c>
      <c r="D220" s="472">
        <v>46653</v>
      </c>
      <c r="E220" s="450">
        <v>374</v>
      </c>
      <c r="F220" s="450">
        <v>374</v>
      </c>
      <c r="G220" s="451">
        <f t="shared" si="6"/>
        <v>0</v>
      </c>
      <c r="H220" s="450"/>
      <c r="I220" s="450"/>
      <c r="J220" s="451">
        <f t="shared" si="7"/>
        <v>0</v>
      </c>
      <c r="K220" s="450"/>
      <c r="L220" s="655"/>
      <c r="M220" s="413">
        <v>370</v>
      </c>
      <c r="N220" s="101"/>
      <c r="O220" s="130"/>
      <c r="P220" s="130"/>
    </row>
    <row r="221" spans="1:16" s="134" customFormat="1" ht="14.25" customHeight="1" thickBot="1">
      <c r="A221" s="569" t="s">
        <v>734</v>
      </c>
      <c r="B221" s="450" t="s">
        <v>127</v>
      </c>
      <c r="C221" s="450" t="s">
        <v>1117</v>
      </c>
      <c r="D221" s="472">
        <v>46619</v>
      </c>
      <c r="E221" s="450">
        <v>129</v>
      </c>
      <c r="F221" s="450">
        <v>131</v>
      </c>
      <c r="G221" s="451">
        <f t="shared" si="6"/>
        <v>2</v>
      </c>
      <c r="H221" s="450"/>
      <c r="I221" s="450"/>
      <c r="J221" s="451">
        <f t="shared" si="7"/>
        <v>0</v>
      </c>
      <c r="K221" s="463"/>
      <c r="L221" s="654">
        <f>'ЭЭ ИПУ'!G101</f>
        <v>94</v>
      </c>
      <c r="M221" s="453"/>
      <c r="N221" s="101"/>
      <c r="O221" s="130"/>
      <c r="P221" s="130"/>
    </row>
    <row r="222" spans="1:16" s="134" customFormat="1" ht="14.25" customHeight="1" thickBot="1">
      <c r="A222" s="569" t="s">
        <v>734</v>
      </c>
      <c r="B222" s="450" t="s">
        <v>127</v>
      </c>
      <c r="C222" s="450" t="s">
        <v>1118</v>
      </c>
      <c r="D222" s="472">
        <v>46619</v>
      </c>
      <c r="E222" s="450"/>
      <c r="F222" s="450"/>
      <c r="G222" s="451">
        <f t="shared" si="6"/>
        <v>0</v>
      </c>
      <c r="H222" s="450">
        <v>87</v>
      </c>
      <c r="I222" s="450">
        <v>88</v>
      </c>
      <c r="J222" s="451">
        <f t="shared" si="7"/>
        <v>1</v>
      </c>
      <c r="K222" s="450"/>
      <c r="L222" s="655"/>
      <c r="M222" s="453"/>
      <c r="N222" s="101"/>
      <c r="O222" s="130"/>
      <c r="P222" s="130"/>
    </row>
    <row r="223" spans="1:16" s="134" customFormat="1" ht="14.25" customHeight="1" thickBot="1">
      <c r="A223" s="569" t="s">
        <v>736</v>
      </c>
      <c r="B223" s="450" t="s">
        <v>128</v>
      </c>
      <c r="C223" s="450" t="s">
        <v>1119</v>
      </c>
      <c r="D223" s="450" t="s">
        <v>55</v>
      </c>
      <c r="E223" s="450"/>
      <c r="F223" s="450"/>
      <c r="G223" s="451">
        <f t="shared" si="6"/>
        <v>0</v>
      </c>
      <c r="H223" s="450">
        <v>195</v>
      </c>
      <c r="I223" s="450">
        <v>202</v>
      </c>
      <c r="J223" s="451">
        <f t="shared" si="7"/>
        <v>7</v>
      </c>
      <c r="K223" s="463"/>
      <c r="L223" s="654">
        <f>'ЭЭ ИПУ'!G102</f>
        <v>279</v>
      </c>
      <c r="M223" s="450"/>
      <c r="N223" s="101"/>
      <c r="O223" s="130"/>
      <c r="P223" s="130"/>
    </row>
    <row r="224" spans="1:16" s="134" customFormat="1" ht="14.25" customHeight="1" thickBot="1">
      <c r="A224" s="569" t="s">
        <v>736</v>
      </c>
      <c r="B224" s="450" t="s">
        <v>128</v>
      </c>
      <c r="C224" s="450" t="s">
        <v>1120</v>
      </c>
      <c r="D224" s="450" t="s">
        <v>47</v>
      </c>
      <c r="E224" s="450">
        <v>380</v>
      </c>
      <c r="F224" s="450">
        <v>391</v>
      </c>
      <c r="G224" s="451">
        <f t="shared" si="6"/>
        <v>11</v>
      </c>
      <c r="H224" s="450"/>
      <c r="I224" s="450"/>
      <c r="J224" s="451">
        <f t="shared" si="7"/>
        <v>0</v>
      </c>
      <c r="K224" s="450"/>
      <c r="L224" s="655"/>
      <c r="M224" s="450"/>
      <c r="N224" s="101"/>
      <c r="O224" s="130"/>
      <c r="P224" s="130"/>
    </row>
    <row r="225" spans="1:16" s="134" customFormat="1" ht="14.25" customHeight="1" thickBot="1">
      <c r="A225" s="532" t="s">
        <v>738</v>
      </c>
      <c r="B225" s="450" t="s">
        <v>129</v>
      </c>
      <c r="C225" s="450" t="s">
        <v>1121</v>
      </c>
      <c r="D225" s="450" t="s">
        <v>55</v>
      </c>
      <c r="E225" s="450"/>
      <c r="F225" s="450"/>
      <c r="G225" s="451">
        <f t="shared" si="6"/>
        <v>0</v>
      </c>
      <c r="H225" s="450">
        <v>389</v>
      </c>
      <c r="I225" s="450">
        <v>392</v>
      </c>
      <c r="J225" s="451">
        <f t="shared" si="7"/>
        <v>3</v>
      </c>
      <c r="K225" s="463"/>
      <c r="L225" s="654">
        <f>'ЭЭ ИПУ'!G103</f>
        <v>157</v>
      </c>
      <c r="M225" s="450"/>
      <c r="N225" s="484" t="s">
        <v>1319</v>
      </c>
      <c r="O225" s="130"/>
      <c r="P225" s="130"/>
    </row>
    <row r="226" spans="1:16" s="134" customFormat="1" ht="14.25" customHeight="1" thickBot="1">
      <c r="A226" s="532" t="s">
        <v>738</v>
      </c>
      <c r="B226" s="450" t="s">
        <v>129</v>
      </c>
      <c r="C226" s="450" t="s">
        <v>1122</v>
      </c>
      <c r="D226" s="450" t="s">
        <v>47</v>
      </c>
      <c r="E226" s="450">
        <v>567</v>
      </c>
      <c r="F226" s="450">
        <v>571</v>
      </c>
      <c r="G226" s="451">
        <f t="shared" si="6"/>
        <v>4</v>
      </c>
      <c r="H226" s="450"/>
      <c r="I226" s="450"/>
      <c r="J226" s="451">
        <f t="shared" si="7"/>
        <v>0</v>
      </c>
      <c r="K226" s="450"/>
      <c r="L226" s="655"/>
      <c r="M226" s="450"/>
      <c r="O226" s="130"/>
      <c r="P226" s="130"/>
    </row>
    <row r="227" spans="1:16" s="134" customFormat="1" ht="14.25" customHeight="1" thickBot="1">
      <c r="A227" s="569" t="s">
        <v>740</v>
      </c>
      <c r="B227" s="450" t="s">
        <v>231</v>
      </c>
      <c r="C227" s="450" t="s">
        <v>1123</v>
      </c>
      <c r="D227" s="450" t="s">
        <v>55</v>
      </c>
      <c r="E227" s="450"/>
      <c r="F227" s="450"/>
      <c r="G227" s="451">
        <f t="shared" si="6"/>
        <v>0</v>
      </c>
      <c r="H227" s="450">
        <v>122</v>
      </c>
      <c r="I227" s="450">
        <v>122</v>
      </c>
      <c r="J227" s="451">
        <f t="shared" si="7"/>
        <v>0</v>
      </c>
      <c r="K227" s="463"/>
      <c r="L227" s="654">
        <f>'ЭЭ ИПУ'!G104</f>
        <v>169</v>
      </c>
      <c r="M227" s="453"/>
      <c r="N227" s="101"/>
      <c r="O227" s="130"/>
      <c r="P227" s="130"/>
    </row>
    <row r="228" spans="1:16" s="134" customFormat="1" ht="14.25" customHeight="1" thickBot="1">
      <c r="A228" s="569" t="s">
        <v>740</v>
      </c>
      <c r="B228" s="450" t="s">
        <v>231</v>
      </c>
      <c r="C228" s="450" t="s">
        <v>1124</v>
      </c>
      <c r="D228" s="450" t="s">
        <v>47</v>
      </c>
      <c r="E228" s="450">
        <v>244</v>
      </c>
      <c r="F228" s="450">
        <v>249</v>
      </c>
      <c r="G228" s="451">
        <f t="shared" si="6"/>
        <v>5</v>
      </c>
      <c r="H228" s="450"/>
      <c r="I228" s="450"/>
      <c r="J228" s="451">
        <f t="shared" si="7"/>
        <v>0</v>
      </c>
      <c r="K228" s="450"/>
      <c r="L228" s="655"/>
      <c r="M228" s="450"/>
      <c r="N228" s="101"/>
      <c r="O228" s="130"/>
      <c r="P228" s="130"/>
    </row>
    <row r="229" spans="1:16" s="134" customFormat="1" ht="14.25" customHeight="1" thickBot="1">
      <c r="A229" s="532" t="s">
        <v>742</v>
      </c>
      <c r="B229" s="450" t="s">
        <v>414</v>
      </c>
      <c r="C229" s="450" t="s">
        <v>1125</v>
      </c>
      <c r="D229" s="450" t="s">
        <v>55</v>
      </c>
      <c r="E229" s="450"/>
      <c r="F229" s="450"/>
      <c r="G229" s="451">
        <f t="shared" si="6"/>
        <v>0</v>
      </c>
      <c r="H229" s="450">
        <v>10</v>
      </c>
      <c r="I229" s="450">
        <v>10</v>
      </c>
      <c r="J229" s="451">
        <f t="shared" si="7"/>
        <v>0</v>
      </c>
      <c r="K229" s="463"/>
      <c r="L229" s="654">
        <f>'ЭЭ ИПУ'!G105</f>
        <v>35</v>
      </c>
      <c r="M229" s="453"/>
      <c r="N229" s="101"/>
      <c r="O229" s="130"/>
      <c r="P229" s="130"/>
    </row>
    <row r="230" spans="1:16" s="134" customFormat="1" ht="14.25" customHeight="1" thickBot="1">
      <c r="A230" s="532" t="s">
        <v>742</v>
      </c>
      <c r="B230" s="450" t="s">
        <v>414</v>
      </c>
      <c r="C230" s="450" t="s">
        <v>1126</v>
      </c>
      <c r="D230" s="450" t="s">
        <v>47</v>
      </c>
      <c r="E230" s="450">
        <v>76</v>
      </c>
      <c r="F230" s="450">
        <v>77</v>
      </c>
      <c r="G230" s="451">
        <f t="shared" si="6"/>
        <v>1</v>
      </c>
      <c r="H230" s="450"/>
      <c r="I230" s="450"/>
      <c r="J230" s="451">
        <f t="shared" si="7"/>
        <v>0</v>
      </c>
      <c r="K230" s="450"/>
      <c r="L230" s="655"/>
      <c r="M230" s="453"/>
      <c r="N230" s="101"/>
      <c r="O230" s="130"/>
      <c r="P230" s="130"/>
    </row>
    <row r="231" spans="1:16" s="134" customFormat="1" ht="14.25" customHeight="1" thickBot="1">
      <c r="A231" s="532" t="s">
        <v>744</v>
      </c>
      <c r="B231" s="450" t="s">
        <v>449</v>
      </c>
      <c r="C231" s="450" t="s">
        <v>1127</v>
      </c>
      <c r="D231" s="472">
        <v>46619</v>
      </c>
      <c r="E231" s="450"/>
      <c r="F231" s="450"/>
      <c r="G231" s="451">
        <f t="shared" si="6"/>
        <v>0</v>
      </c>
      <c r="H231" s="450">
        <v>535</v>
      </c>
      <c r="I231" s="450">
        <v>537</v>
      </c>
      <c r="J231" s="451">
        <f t="shared" si="7"/>
        <v>2</v>
      </c>
      <c r="K231" s="463"/>
      <c r="L231" s="654">
        <f>'ЭЭ ИПУ'!G106</f>
        <v>148</v>
      </c>
      <c r="M231" s="453"/>
      <c r="N231" s="101"/>
      <c r="O231" s="130"/>
      <c r="P231" s="130"/>
    </row>
    <row r="232" spans="1:16" s="134" customFormat="1" ht="14.25" customHeight="1" thickBot="1">
      <c r="A232" s="532" t="s">
        <v>744</v>
      </c>
      <c r="B232" s="450" t="s">
        <v>449</v>
      </c>
      <c r="C232" s="450" t="s">
        <v>1128</v>
      </c>
      <c r="D232" s="472">
        <v>46619</v>
      </c>
      <c r="E232" s="450">
        <v>659</v>
      </c>
      <c r="F232" s="450">
        <v>663</v>
      </c>
      <c r="G232" s="451">
        <f t="shared" si="6"/>
        <v>4</v>
      </c>
      <c r="H232" s="450"/>
      <c r="I232" s="450"/>
      <c r="J232" s="451">
        <f t="shared" si="7"/>
        <v>0</v>
      </c>
      <c r="K232" s="450"/>
      <c r="L232" s="655"/>
      <c r="M232" s="453"/>
      <c r="N232" s="101"/>
      <c r="O232" s="130"/>
      <c r="P232" s="130"/>
    </row>
    <row r="233" spans="1:16" s="134" customFormat="1" ht="14.25" customHeight="1" thickBot="1">
      <c r="A233" s="569" t="s">
        <v>746</v>
      </c>
      <c r="B233" s="450" t="s">
        <v>747</v>
      </c>
      <c r="C233" s="450" t="s">
        <v>1129</v>
      </c>
      <c r="D233" s="472">
        <v>46619</v>
      </c>
      <c r="E233" s="450"/>
      <c r="F233" s="450"/>
      <c r="G233" s="451">
        <f t="shared" si="6"/>
        <v>0</v>
      </c>
      <c r="H233" s="450">
        <v>229</v>
      </c>
      <c r="I233" s="450">
        <v>234</v>
      </c>
      <c r="J233" s="451">
        <f t="shared" si="7"/>
        <v>5</v>
      </c>
      <c r="K233" s="463"/>
      <c r="L233" s="654">
        <f>'ЭЭ ИПУ'!G107</f>
        <v>164</v>
      </c>
      <c r="M233" s="453"/>
      <c r="N233" s="101"/>
      <c r="O233" s="130"/>
      <c r="P233" s="130"/>
    </row>
    <row r="234" spans="1:16" s="134" customFormat="1" ht="14.25" customHeight="1" thickBot="1">
      <c r="A234" s="569" t="s">
        <v>746</v>
      </c>
      <c r="B234" s="450" t="s">
        <v>747</v>
      </c>
      <c r="C234" s="450" t="s">
        <v>1130</v>
      </c>
      <c r="D234" s="472">
        <v>46619</v>
      </c>
      <c r="E234" s="450">
        <v>322</v>
      </c>
      <c r="F234" s="450">
        <v>327</v>
      </c>
      <c r="G234" s="451">
        <f t="shared" si="6"/>
        <v>5</v>
      </c>
      <c r="H234" s="450"/>
      <c r="I234" s="450"/>
      <c r="J234" s="451">
        <f t="shared" si="7"/>
        <v>0</v>
      </c>
      <c r="K234" s="450"/>
      <c r="L234" s="655"/>
      <c r="M234" s="453"/>
      <c r="N234" s="101"/>
      <c r="O234" s="130"/>
      <c r="P234" s="130"/>
    </row>
    <row r="235" spans="1:16" s="134" customFormat="1" ht="14.25" customHeight="1" thickBot="1">
      <c r="A235" s="569" t="s">
        <v>749</v>
      </c>
      <c r="B235" s="450" t="s">
        <v>279</v>
      </c>
      <c r="C235" s="450" t="s">
        <v>1131</v>
      </c>
      <c r="D235" s="472">
        <v>46626</v>
      </c>
      <c r="E235" s="450"/>
      <c r="F235" s="450"/>
      <c r="G235" s="451">
        <f t="shared" si="6"/>
        <v>0</v>
      </c>
      <c r="H235" s="450">
        <v>95</v>
      </c>
      <c r="I235" s="450">
        <v>96</v>
      </c>
      <c r="J235" s="451">
        <f t="shared" si="7"/>
        <v>1</v>
      </c>
      <c r="K235" s="463"/>
      <c r="L235" s="654">
        <f>'ЭЭ ИПУ'!G108</f>
        <v>123</v>
      </c>
      <c r="M235" s="453"/>
      <c r="N235" s="101"/>
      <c r="O235" s="130"/>
      <c r="P235" s="130"/>
    </row>
    <row r="236" spans="1:16" s="134" customFormat="1" ht="14.25" customHeight="1" thickBot="1">
      <c r="A236" s="569" t="s">
        <v>749</v>
      </c>
      <c r="B236" s="450" t="s">
        <v>279</v>
      </c>
      <c r="C236" s="450" t="s">
        <v>1132</v>
      </c>
      <c r="D236" s="472">
        <v>46626</v>
      </c>
      <c r="E236" s="450">
        <v>201</v>
      </c>
      <c r="F236" s="450">
        <v>202</v>
      </c>
      <c r="G236" s="451">
        <f t="shared" si="6"/>
        <v>1</v>
      </c>
      <c r="H236" s="450"/>
      <c r="I236" s="450"/>
      <c r="J236" s="451">
        <f t="shared" si="7"/>
        <v>0</v>
      </c>
      <c r="K236" s="450"/>
      <c r="L236" s="655"/>
      <c r="M236" s="453"/>
      <c r="N236" s="101"/>
      <c r="O236" s="130"/>
      <c r="P236" s="130"/>
    </row>
    <row r="237" spans="1:16" s="134" customFormat="1" ht="14.25" customHeight="1" thickBot="1">
      <c r="A237" s="532" t="s">
        <v>751</v>
      </c>
      <c r="B237" s="450" t="s">
        <v>131</v>
      </c>
      <c r="C237" s="450" t="s">
        <v>1133</v>
      </c>
      <c r="D237" s="450" t="s">
        <v>55</v>
      </c>
      <c r="E237" s="450"/>
      <c r="F237" s="450"/>
      <c r="G237" s="451">
        <f t="shared" si="6"/>
        <v>0</v>
      </c>
      <c r="H237" s="450">
        <v>120</v>
      </c>
      <c r="I237" s="450">
        <v>130</v>
      </c>
      <c r="J237" s="451">
        <f t="shared" si="7"/>
        <v>10</v>
      </c>
      <c r="K237" s="463"/>
      <c r="L237" s="654">
        <f>'ЭЭ ИПУ'!G109</f>
        <v>113</v>
      </c>
      <c r="M237" s="551">
        <v>160</v>
      </c>
      <c r="N237" s="475" t="s">
        <v>1319</v>
      </c>
      <c r="O237" s="130"/>
      <c r="P237" s="130"/>
    </row>
    <row r="238" spans="1:16" s="134" customFormat="1" ht="14.25" customHeight="1" thickBot="1">
      <c r="A238" s="532" t="s">
        <v>751</v>
      </c>
      <c r="B238" s="450" t="s">
        <v>131</v>
      </c>
      <c r="C238" s="450" t="s">
        <v>1134</v>
      </c>
      <c r="D238" s="450" t="s">
        <v>47</v>
      </c>
      <c r="E238" s="450">
        <v>210</v>
      </c>
      <c r="F238" s="450">
        <v>230</v>
      </c>
      <c r="G238" s="451">
        <f t="shared" si="6"/>
        <v>20</v>
      </c>
      <c r="H238" s="450"/>
      <c r="I238" s="450"/>
      <c r="J238" s="451">
        <f t="shared" si="7"/>
        <v>0</v>
      </c>
      <c r="K238" s="450"/>
      <c r="L238" s="655"/>
      <c r="M238" s="551">
        <v>230</v>
      </c>
      <c r="N238" s="101"/>
      <c r="O238" s="130"/>
      <c r="P238" s="130"/>
    </row>
    <row r="239" spans="1:16" s="134" customFormat="1" ht="14.25" customHeight="1" thickBot="1">
      <c r="A239" s="532" t="s">
        <v>754</v>
      </c>
      <c r="B239" s="450" t="s">
        <v>132</v>
      </c>
      <c r="C239" s="450" t="s">
        <v>1135</v>
      </c>
      <c r="D239" s="450" t="s">
        <v>55</v>
      </c>
      <c r="E239" s="450"/>
      <c r="F239" s="450"/>
      <c r="G239" s="451">
        <f t="shared" si="6"/>
        <v>0</v>
      </c>
      <c r="H239" s="450">
        <v>142</v>
      </c>
      <c r="I239" s="450">
        <v>145</v>
      </c>
      <c r="J239" s="451">
        <f t="shared" si="7"/>
        <v>3</v>
      </c>
      <c r="K239" s="463"/>
      <c r="L239" s="654">
        <f>'ЭЭ ИПУ'!G110</f>
        <v>150</v>
      </c>
      <c r="M239" s="450"/>
      <c r="N239" s="475" t="s">
        <v>1319</v>
      </c>
      <c r="O239" s="130"/>
      <c r="P239" s="130"/>
    </row>
    <row r="240" spans="1:16" s="134" customFormat="1" ht="14.25" customHeight="1" thickBot="1">
      <c r="A240" s="532" t="s">
        <v>754</v>
      </c>
      <c r="B240" s="450" t="s">
        <v>132</v>
      </c>
      <c r="C240" s="450" t="s">
        <v>1136</v>
      </c>
      <c r="D240" s="450" t="s">
        <v>47</v>
      </c>
      <c r="E240" s="450">
        <v>179</v>
      </c>
      <c r="F240" s="450">
        <v>183</v>
      </c>
      <c r="G240" s="451">
        <f t="shared" si="6"/>
        <v>4</v>
      </c>
      <c r="H240" s="450"/>
      <c r="I240" s="450"/>
      <c r="J240" s="451">
        <f t="shared" si="7"/>
        <v>0</v>
      </c>
      <c r="K240" s="450"/>
      <c r="L240" s="655"/>
      <c r="M240" s="453"/>
      <c r="N240" s="101"/>
      <c r="O240" s="130"/>
      <c r="P240" s="130"/>
    </row>
    <row r="241" spans="1:16" s="134" customFormat="1" ht="14.25" customHeight="1" thickBot="1">
      <c r="A241" s="532" t="s">
        <v>756</v>
      </c>
      <c r="B241" s="450" t="s">
        <v>133</v>
      </c>
      <c r="C241" s="450" t="s">
        <v>1137</v>
      </c>
      <c r="D241" s="472">
        <v>46612</v>
      </c>
      <c r="E241" s="450"/>
      <c r="F241" s="450"/>
      <c r="G241" s="451">
        <f t="shared" si="6"/>
        <v>0</v>
      </c>
      <c r="H241" s="450">
        <v>223</v>
      </c>
      <c r="I241" s="450">
        <v>225</v>
      </c>
      <c r="J241" s="451">
        <f t="shared" si="7"/>
        <v>2</v>
      </c>
      <c r="K241" s="463"/>
      <c r="L241" s="654">
        <f>'ЭЭ ИПУ'!G111</f>
        <v>139</v>
      </c>
      <c r="M241" s="450"/>
      <c r="N241" s="101"/>
      <c r="O241" s="130"/>
      <c r="P241" s="130"/>
    </row>
    <row r="242" spans="1:16" s="134" customFormat="1" ht="14.25" customHeight="1" thickBot="1">
      <c r="A242" s="532" t="s">
        <v>756</v>
      </c>
      <c r="B242" s="450" t="s">
        <v>133</v>
      </c>
      <c r="C242" s="450" t="s">
        <v>1138</v>
      </c>
      <c r="D242" s="472">
        <v>46612</v>
      </c>
      <c r="E242" s="450">
        <v>408</v>
      </c>
      <c r="F242" s="450">
        <v>411</v>
      </c>
      <c r="G242" s="451">
        <f t="shared" si="6"/>
        <v>3</v>
      </c>
      <c r="H242" s="450"/>
      <c r="I242" s="450"/>
      <c r="J242" s="451">
        <f t="shared" si="7"/>
        <v>0</v>
      </c>
      <c r="K242" s="450"/>
      <c r="L242" s="655"/>
      <c r="M242" s="453"/>
      <c r="N242" s="101"/>
      <c r="O242" s="130"/>
      <c r="P242" s="130"/>
    </row>
    <row r="243" spans="1:16" s="134" customFormat="1" ht="14.25" customHeight="1" thickBot="1">
      <c r="A243" s="569" t="s">
        <v>758</v>
      </c>
      <c r="B243" s="450" t="s">
        <v>759</v>
      </c>
      <c r="C243" s="450" t="s">
        <v>1139</v>
      </c>
      <c r="D243" s="472">
        <v>45908</v>
      </c>
      <c r="E243" s="450"/>
      <c r="F243" s="450"/>
      <c r="G243" s="451">
        <f t="shared" si="6"/>
        <v>0</v>
      </c>
      <c r="H243" s="450">
        <v>286</v>
      </c>
      <c r="I243" s="450">
        <v>288</v>
      </c>
      <c r="J243" s="451">
        <f t="shared" si="7"/>
        <v>2</v>
      </c>
      <c r="K243" s="463"/>
      <c r="L243" s="654">
        <f>'ЭЭ ИПУ'!G112</f>
        <v>102</v>
      </c>
      <c r="M243" s="450"/>
      <c r="N243" s="101"/>
      <c r="O243" s="130"/>
      <c r="P243" s="130"/>
    </row>
    <row r="244" spans="1:16" s="134" customFormat="1" ht="14.25" customHeight="1" thickBot="1">
      <c r="A244" s="569" t="s">
        <v>758</v>
      </c>
      <c r="B244" s="450" t="s">
        <v>759</v>
      </c>
      <c r="C244" s="450" t="s">
        <v>1140</v>
      </c>
      <c r="D244" s="472">
        <v>46638</v>
      </c>
      <c r="E244" s="450">
        <v>533</v>
      </c>
      <c r="F244" s="450">
        <v>538</v>
      </c>
      <c r="G244" s="451">
        <f t="shared" si="6"/>
        <v>5</v>
      </c>
      <c r="H244" s="450"/>
      <c r="I244" s="450"/>
      <c r="J244" s="451">
        <f t="shared" si="7"/>
        <v>0</v>
      </c>
      <c r="K244" s="450"/>
      <c r="L244" s="655"/>
      <c r="M244" s="453"/>
      <c r="N244" s="101"/>
      <c r="O244" s="130"/>
      <c r="P244" s="130"/>
    </row>
    <row r="245" spans="1:16" s="134" customFormat="1" ht="14.25" customHeight="1" thickBot="1">
      <c r="A245" s="532" t="s">
        <v>761</v>
      </c>
      <c r="B245" s="450" t="s">
        <v>134</v>
      </c>
      <c r="C245" s="450" t="s">
        <v>1141</v>
      </c>
      <c r="D245" s="472">
        <v>46619</v>
      </c>
      <c r="E245" s="450"/>
      <c r="F245" s="450"/>
      <c r="G245" s="451">
        <f t="shared" si="6"/>
        <v>0</v>
      </c>
      <c r="H245" s="450">
        <v>123</v>
      </c>
      <c r="I245" s="450">
        <v>125</v>
      </c>
      <c r="J245" s="451">
        <f t="shared" si="7"/>
        <v>2</v>
      </c>
      <c r="K245" s="463"/>
      <c r="L245" s="654">
        <f>'ЭЭ ИПУ'!G113</f>
        <v>108</v>
      </c>
      <c r="M245" s="450"/>
      <c r="N245" s="101"/>
      <c r="O245" s="130"/>
      <c r="P245" s="130"/>
    </row>
    <row r="246" spans="1:16" s="134" customFormat="1" ht="14.25" customHeight="1" thickBot="1">
      <c r="A246" s="532" t="s">
        <v>761</v>
      </c>
      <c r="B246" s="450" t="s">
        <v>134</v>
      </c>
      <c r="C246" s="450" t="s">
        <v>1142</v>
      </c>
      <c r="D246" s="472">
        <v>46619</v>
      </c>
      <c r="E246" s="450">
        <v>260</v>
      </c>
      <c r="F246" s="450">
        <v>263</v>
      </c>
      <c r="G246" s="451">
        <f t="shared" si="6"/>
        <v>3</v>
      </c>
      <c r="H246" s="450"/>
      <c r="I246" s="450"/>
      <c r="J246" s="451">
        <f t="shared" si="7"/>
        <v>0</v>
      </c>
      <c r="K246" s="450"/>
      <c r="L246" s="655"/>
      <c r="M246" s="453"/>
      <c r="N246" s="101"/>
      <c r="O246" s="130"/>
      <c r="P246" s="130"/>
    </row>
    <row r="247" spans="1:16" s="134" customFormat="1" ht="14.25" customHeight="1" thickBot="1">
      <c r="A247" s="532" t="s">
        <v>763</v>
      </c>
      <c r="B247" s="450" t="s">
        <v>135</v>
      </c>
      <c r="C247" s="450" t="s">
        <v>1286</v>
      </c>
      <c r="D247" s="472">
        <v>46619</v>
      </c>
      <c r="E247" s="450"/>
      <c r="F247" s="450"/>
      <c r="G247" s="451">
        <f t="shared" si="6"/>
        <v>0</v>
      </c>
      <c r="H247" s="450">
        <v>374</v>
      </c>
      <c r="I247" s="450">
        <v>380</v>
      </c>
      <c r="J247" s="451">
        <f t="shared" si="7"/>
        <v>6</v>
      </c>
      <c r="K247" s="463"/>
      <c r="L247" s="654">
        <f>'ЭЭ ИПУ'!G114</f>
        <v>135</v>
      </c>
      <c r="M247" s="551">
        <v>374</v>
      </c>
      <c r="N247" s="475" t="s">
        <v>1319</v>
      </c>
      <c r="O247" s="130"/>
      <c r="P247" s="130"/>
    </row>
    <row r="248" spans="1:16" s="134" customFormat="1" ht="14.25" customHeight="1" thickBot="1">
      <c r="A248" s="532" t="s">
        <v>763</v>
      </c>
      <c r="B248" s="450" t="s">
        <v>135</v>
      </c>
      <c r="C248" s="450" t="s">
        <v>1143</v>
      </c>
      <c r="D248" s="472">
        <v>46619</v>
      </c>
      <c r="E248" s="450">
        <v>752</v>
      </c>
      <c r="F248" s="450">
        <v>772</v>
      </c>
      <c r="G248" s="451">
        <f t="shared" si="6"/>
        <v>20</v>
      </c>
      <c r="H248" s="450"/>
      <c r="I248" s="450"/>
      <c r="J248" s="451">
        <f t="shared" si="7"/>
        <v>0</v>
      </c>
      <c r="K248" s="450"/>
      <c r="L248" s="655"/>
      <c r="M248" s="551">
        <v>792</v>
      </c>
      <c r="N248" s="101"/>
      <c r="O248" s="130"/>
      <c r="P248" s="130"/>
    </row>
    <row r="249" spans="1:16" s="134" customFormat="1" ht="14.25" customHeight="1" thickBot="1">
      <c r="A249" s="532" t="s">
        <v>765</v>
      </c>
      <c r="B249" s="599" t="s">
        <v>1431</v>
      </c>
      <c r="C249" s="450" t="s">
        <v>1144</v>
      </c>
      <c r="D249" s="450" t="s">
        <v>55</v>
      </c>
      <c r="E249" s="450"/>
      <c r="F249" s="450"/>
      <c r="G249" s="451">
        <f t="shared" si="6"/>
        <v>0</v>
      </c>
      <c r="H249" s="450">
        <v>170</v>
      </c>
      <c r="I249" s="450">
        <v>258</v>
      </c>
      <c r="J249" s="451">
        <f t="shared" si="7"/>
        <v>88</v>
      </c>
      <c r="K249" s="463"/>
      <c r="L249" s="654">
        <f>'ЭЭ ИПУ'!G115</f>
        <v>114</v>
      </c>
      <c r="M249" s="551">
        <v>258</v>
      </c>
      <c r="N249" s="475" t="s">
        <v>1319</v>
      </c>
      <c r="O249" s="130"/>
      <c r="P249" s="130"/>
    </row>
    <row r="250" spans="1:16" s="134" customFormat="1" ht="14.25" customHeight="1" thickBot="1">
      <c r="A250" s="532" t="s">
        <v>765</v>
      </c>
      <c r="B250" s="599" t="s">
        <v>1431</v>
      </c>
      <c r="C250" s="450" t="s">
        <v>1145</v>
      </c>
      <c r="D250" s="450" t="s">
        <v>47</v>
      </c>
      <c r="E250" s="450">
        <v>288</v>
      </c>
      <c r="F250" s="450">
        <v>475</v>
      </c>
      <c r="G250" s="451">
        <f t="shared" si="6"/>
        <v>187</v>
      </c>
      <c r="H250" s="450"/>
      <c r="I250" s="450"/>
      <c r="J250" s="451">
        <f t="shared" si="7"/>
        <v>0</v>
      </c>
      <c r="K250" s="450"/>
      <c r="L250" s="655"/>
      <c r="M250" s="551">
        <v>475</v>
      </c>
      <c r="N250" s="101"/>
      <c r="O250" s="130"/>
      <c r="P250" s="130"/>
    </row>
    <row r="251" spans="1:16" s="134" customFormat="1" ht="14.25" customHeight="1" thickBot="1">
      <c r="A251" s="569" t="s">
        <v>767</v>
      </c>
      <c r="B251" s="450" t="s">
        <v>240</v>
      </c>
      <c r="C251" s="450" t="s">
        <v>1146</v>
      </c>
      <c r="D251" s="450" t="s">
        <v>1147</v>
      </c>
      <c r="E251" s="450"/>
      <c r="F251" s="450"/>
      <c r="G251" s="451">
        <f t="shared" si="6"/>
        <v>0</v>
      </c>
      <c r="H251" s="450">
        <v>379</v>
      </c>
      <c r="I251" s="450">
        <v>383</v>
      </c>
      <c r="J251" s="451">
        <f t="shared" si="7"/>
        <v>4</v>
      </c>
      <c r="K251" s="463"/>
      <c r="L251" s="654">
        <f>'ЭЭ ИПУ'!G116</f>
        <v>120</v>
      </c>
      <c r="M251" s="453"/>
      <c r="N251" s="101"/>
      <c r="O251" s="130"/>
      <c r="P251" s="130"/>
    </row>
    <row r="252" spans="1:16" s="134" customFormat="1" ht="14.25" customHeight="1" thickBot="1">
      <c r="A252" s="569" t="s">
        <v>767</v>
      </c>
      <c r="B252" s="450" t="s">
        <v>240</v>
      </c>
      <c r="C252" s="450" t="s">
        <v>1148</v>
      </c>
      <c r="D252" s="450" t="s">
        <v>241</v>
      </c>
      <c r="E252" s="450">
        <v>759</v>
      </c>
      <c r="F252" s="450">
        <v>764</v>
      </c>
      <c r="G252" s="451">
        <f t="shared" si="6"/>
        <v>5</v>
      </c>
      <c r="H252" s="450"/>
      <c r="I252" s="450"/>
      <c r="J252" s="451">
        <f t="shared" si="7"/>
        <v>0</v>
      </c>
      <c r="K252" s="450"/>
      <c r="L252" s="655"/>
      <c r="M252" s="453"/>
      <c r="N252" s="101"/>
      <c r="O252" s="130"/>
      <c r="P252" s="130"/>
    </row>
    <row r="253" spans="1:16" s="134" customFormat="1" ht="14.25" customHeight="1" thickBot="1">
      <c r="A253" s="569" t="s">
        <v>769</v>
      </c>
      <c r="B253" s="450" t="s">
        <v>136</v>
      </c>
      <c r="C253" s="450" t="s">
        <v>1149</v>
      </c>
      <c r="D253" s="472">
        <v>46653</v>
      </c>
      <c r="E253" s="450"/>
      <c r="F253" s="450"/>
      <c r="G253" s="451">
        <f t="shared" si="6"/>
        <v>0</v>
      </c>
      <c r="H253" s="450">
        <v>159</v>
      </c>
      <c r="I253" s="450">
        <v>162</v>
      </c>
      <c r="J253" s="451">
        <f t="shared" si="7"/>
        <v>3</v>
      </c>
      <c r="K253" s="463"/>
      <c r="L253" s="654">
        <f>'ЭЭ ИПУ'!G117</f>
        <v>251</v>
      </c>
      <c r="M253" s="450"/>
      <c r="N253" s="101"/>
      <c r="O253" s="130"/>
      <c r="P253" s="130"/>
    </row>
    <row r="254" spans="1:16" s="134" customFormat="1" ht="14.25" customHeight="1" thickBot="1">
      <c r="A254" s="569" t="s">
        <v>769</v>
      </c>
      <c r="B254" s="450" t="s">
        <v>136</v>
      </c>
      <c r="C254" s="450" t="s">
        <v>1293</v>
      </c>
      <c r="D254" s="472">
        <v>46653</v>
      </c>
      <c r="E254" s="450">
        <v>386</v>
      </c>
      <c r="F254" s="450">
        <v>414</v>
      </c>
      <c r="G254" s="451">
        <f t="shared" si="6"/>
        <v>28</v>
      </c>
      <c r="H254" s="450"/>
      <c r="I254" s="450"/>
      <c r="J254" s="451">
        <f t="shared" si="7"/>
        <v>0</v>
      </c>
      <c r="K254" s="450"/>
      <c r="L254" s="655"/>
      <c r="M254" s="453"/>
      <c r="N254" s="101"/>
      <c r="O254" s="130"/>
      <c r="P254" s="130"/>
    </row>
    <row r="255" spans="1:16" s="134" customFormat="1" ht="14.25" customHeight="1" thickBot="1">
      <c r="A255" s="569" t="s">
        <v>771</v>
      </c>
      <c r="B255" s="450" t="s">
        <v>772</v>
      </c>
      <c r="C255" s="450" t="s">
        <v>1150</v>
      </c>
      <c r="D255" s="450" t="s">
        <v>422</v>
      </c>
      <c r="E255" s="450"/>
      <c r="F255" s="450"/>
      <c r="G255" s="451">
        <f t="shared" si="6"/>
        <v>0</v>
      </c>
      <c r="H255" s="450">
        <v>179</v>
      </c>
      <c r="I255" s="450">
        <v>181</v>
      </c>
      <c r="J255" s="451">
        <f t="shared" si="7"/>
        <v>2</v>
      </c>
      <c r="K255" s="463"/>
      <c r="L255" s="654">
        <f>'ЭЭ ИПУ'!G118</f>
        <v>209</v>
      </c>
      <c r="M255" s="453"/>
      <c r="N255" s="101"/>
      <c r="O255" s="130"/>
      <c r="P255" s="130"/>
    </row>
    <row r="256" spans="1:16" s="134" customFormat="1" ht="14.25" customHeight="1" thickBot="1">
      <c r="A256" s="569" t="s">
        <v>771</v>
      </c>
      <c r="B256" s="450" t="s">
        <v>772</v>
      </c>
      <c r="C256" s="450" t="s">
        <v>1151</v>
      </c>
      <c r="D256" s="450" t="s">
        <v>423</v>
      </c>
      <c r="E256" s="450">
        <v>196</v>
      </c>
      <c r="F256" s="450">
        <v>199</v>
      </c>
      <c r="G256" s="451">
        <f t="shared" si="6"/>
        <v>3</v>
      </c>
      <c r="H256" s="450"/>
      <c r="I256" s="450"/>
      <c r="J256" s="451">
        <f t="shared" si="7"/>
        <v>0</v>
      </c>
      <c r="K256" s="450"/>
      <c r="L256" s="655"/>
      <c r="M256" s="453"/>
      <c r="N256" s="101"/>
      <c r="O256" s="130"/>
      <c r="P256" s="130"/>
    </row>
    <row r="257" spans="1:16" s="134" customFormat="1" ht="14.25" customHeight="1" thickBot="1">
      <c r="A257" s="532" t="s">
        <v>774</v>
      </c>
      <c r="B257" s="450" t="s">
        <v>775</v>
      </c>
      <c r="C257" s="450" t="s">
        <v>1152</v>
      </c>
      <c r="D257" s="472">
        <v>45805</v>
      </c>
      <c r="E257" s="450"/>
      <c r="F257" s="450"/>
      <c r="G257" s="451">
        <f t="shared" si="6"/>
        <v>0</v>
      </c>
      <c r="H257" s="450">
        <v>123</v>
      </c>
      <c r="I257" s="450">
        <v>126</v>
      </c>
      <c r="J257" s="451">
        <f t="shared" si="7"/>
        <v>3</v>
      </c>
      <c r="K257" s="463"/>
      <c r="L257" s="654">
        <f>'ЭЭ ИПУ'!G119</f>
        <v>343</v>
      </c>
      <c r="M257" s="450"/>
      <c r="N257" s="101"/>
      <c r="O257" s="130"/>
      <c r="P257" s="130"/>
    </row>
    <row r="258" spans="1:16" s="134" customFormat="1" ht="14.25" customHeight="1" thickBot="1">
      <c r="A258" s="532" t="s">
        <v>774</v>
      </c>
      <c r="B258" s="450" t="s">
        <v>775</v>
      </c>
      <c r="C258" s="450" t="s">
        <v>1153</v>
      </c>
      <c r="D258" s="472">
        <v>46535</v>
      </c>
      <c r="E258" s="450">
        <v>156</v>
      </c>
      <c r="F258" s="450">
        <v>156</v>
      </c>
      <c r="G258" s="451">
        <f t="shared" si="6"/>
        <v>0</v>
      </c>
      <c r="H258" s="450"/>
      <c r="I258" s="450"/>
      <c r="J258" s="451">
        <f t="shared" si="7"/>
        <v>0</v>
      </c>
      <c r="K258" s="450"/>
      <c r="L258" s="655"/>
      <c r="M258" s="413">
        <v>126</v>
      </c>
      <c r="N258" s="101"/>
      <c r="O258" s="130"/>
      <c r="P258" s="130"/>
    </row>
    <row r="259" spans="1:16" s="134" customFormat="1" ht="14.25" customHeight="1" thickBot="1">
      <c r="A259" s="569" t="s">
        <v>777</v>
      </c>
      <c r="B259" s="450" t="s">
        <v>138</v>
      </c>
      <c r="C259" s="450" t="s">
        <v>1154</v>
      </c>
      <c r="D259" s="472">
        <v>46824</v>
      </c>
      <c r="E259" s="450"/>
      <c r="F259" s="450"/>
      <c r="G259" s="451">
        <f t="shared" si="6"/>
        <v>0</v>
      </c>
      <c r="H259" s="450">
        <v>292</v>
      </c>
      <c r="I259" s="450">
        <v>294</v>
      </c>
      <c r="J259" s="451">
        <f t="shared" si="7"/>
        <v>2</v>
      </c>
      <c r="K259" s="463"/>
      <c r="L259" s="654">
        <f>'ЭЭ ИПУ'!G120</f>
        <v>105</v>
      </c>
      <c r="M259" s="453"/>
      <c r="N259" s="101"/>
      <c r="O259" s="130"/>
      <c r="P259" s="130"/>
    </row>
    <row r="260" spans="1:16" s="134" customFormat="1" ht="14.25" customHeight="1" thickBot="1">
      <c r="A260" s="569" t="s">
        <v>777</v>
      </c>
      <c r="B260" s="450" t="s">
        <v>138</v>
      </c>
      <c r="C260" s="450" t="s">
        <v>1155</v>
      </c>
      <c r="D260" s="472">
        <v>46824</v>
      </c>
      <c r="E260" s="450">
        <v>505</v>
      </c>
      <c r="F260" s="450">
        <v>508</v>
      </c>
      <c r="G260" s="451">
        <f t="shared" si="6"/>
        <v>3</v>
      </c>
      <c r="H260" s="450"/>
      <c r="I260" s="450"/>
      <c r="J260" s="451">
        <f t="shared" si="7"/>
        <v>0</v>
      </c>
      <c r="K260" s="450"/>
      <c r="L260" s="655"/>
      <c r="M260" s="453"/>
      <c r="N260" s="101"/>
      <c r="O260" s="130"/>
      <c r="P260" s="130"/>
    </row>
    <row r="261" spans="1:16" s="134" customFormat="1" ht="14.25" customHeight="1" thickBot="1">
      <c r="A261" s="569" t="s">
        <v>779</v>
      </c>
      <c r="B261" s="450" t="s">
        <v>139</v>
      </c>
      <c r="C261" s="450" t="s">
        <v>1156</v>
      </c>
      <c r="D261" s="472">
        <v>46635</v>
      </c>
      <c r="E261" s="450"/>
      <c r="F261" s="450"/>
      <c r="G261" s="451">
        <f t="shared" si="6"/>
        <v>0</v>
      </c>
      <c r="H261" s="450">
        <v>166</v>
      </c>
      <c r="I261" s="450">
        <v>166</v>
      </c>
      <c r="J261" s="451">
        <f t="shared" si="7"/>
        <v>0</v>
      </c>
      <c r="K261" s="463"/>
      <c r="L261" s="654">
        <f>'ЭЭ ИПУ'!G121</f>
        <v>114</v>
      </c>
      <c r="M261" s="453"/>
      <c r="N261" s="101"/>
      <c r="O261" s="130"/>
      <c r="P261" s="130"/>
    </row>
    <row r="262" spans="1:16" s="134" customFormat="1" ht="14.25" customHeight="1" thickBot="1">
      <c r="A262" s="569" t="s">
        <v>779</v>
      </c>
      <c r="B262" s="450" t="s">
        <v>139</v>
      </c>
      <c r="C262" s="450" t="s">
        <v>1157</v>
      </c>
      <c r="D262" s="472">
        <v>46635</v>
      </c>
      <c r="E262" s="450">
        <v>383</v>
      </c>
      <c r="F262" s="450">
        <v>386</v>
      </c>
      <c r="G262" s="451">
        <f t="shared" si="6"/>
        <v>3</v>
      </c>
      <c r="H262" s="450"/>
      <c r="I262" s="450"/>
      <c r="J262" s="451">
        <f t="shared" si="7"/>
        <v>0</v>
      </c>
      <c r="K262" s="450"/>
      <c r="L262" s="655"/>
      <c r="M262" s="453"/>
      <c r="N262" s="101"/>
      <c r="O262" s="130"/>
      <c r="P262" s="130"/>
    </row>
    <row r="263" spans="1:16" s="134" customFormat="1" ht="14.25" customHeight="1" thickBot="1">
      <c r="A263" s="569" t="s">
        <v>781</v>
      </c>
      <c r="B263" s="450" t="s">
        <v>782</v>
      </c>
      <c r="C263" s="450" t="s">
        <v>1158</v>
      </c>
      <c r="D263" s="472">
        <v>46657</v>
      </c>
      <c r="E263" s="450"/>
      <c r="F263" s="450"/>
      <c r="G263" s="451">
        <f t="shared" si="6"/>
        <v>0</v>
      </c>
      <c r="H263" s="450">
        <v>53</v>
      </c>
      <c r="I263" s="450">
        <v>53</v>
      </c>
      <c r="J263" s="451">
        <f t="shared" si="7"/>
        <v>0</v>
      </c>
      <c r="K263" s="463"/>
      <c r="L263" s="654">
        <f>'ЭЭ ИПУ'!G122</f>
        <v>202</v>
      </c>
      <c r="M263" s="450"/>
      <c r="N263" s="101"/>
      <c r="O263" s="130"/>
      <c r="P263" s="130"/>
    </row>
    <row r="264" spans="1:16" s="134" customFormat="1" ht="14.25" customHeight="1" thickBot="1">
      <c r="A264" s="569" t="s">
        <v>781</v>
      </c>
      <c r="B264" s="450" t="s">
        <v>782</v>
      </c>
      <c r="C264" s="450" t="s">
        <v>1159</v>
      </c>
      <c r="D264" s="472">
        <v>46657</v>
      </c>
      <c r="E264" s="450">
        <v>579</v>
      </c>
      <c r="F264" s="450">
        <v>584</v>
      </c>
      <c r="G264" s="451">
        <f t="shared" ref="G264:G328" si="8">F264-E264</f>
        <v>5</v>
      </c>
      <c r="H264" s="450"/>
      <c r="I264" s="450"/>
      <c r="J264" s="451">
        <f t="shared" si="7"/>
        <v>0</v>
      </c>
      <c r="K264" s="450"/>
      <c r="L264" s="655"/>
      <c r="M264" s="453"/>
      <c r="N264" s="101"/>
      <c r="O264" s="130"/>
      <c r="P264" s="130"/>
    </row>
    <row r="265" spans="1:16" s="134" customFormat="1" ht="14.25" customHeight="1" thickBot="1">
      <c r="A265" s="532" t="s">
        <v>784</v>
      </c>
      <c r="B265" s="450" t="s">
        <v>141</v>
      </c>
      <c r="C265" s="450" t="s">
        <v>1160</v>
      </c>
      <c r="D265" s="450" t="s">
        <v>55</v>
      </c>
      <c r="E265" s="450"/>
      <c r="F265" s="450"/>
      <c r="G265" s="451">
        <f t="shared" si="8"/>
        <v>0</v>
      </c>
      <c r="H265" s="450">
        <v>215</v>
      </c>
      <c r="I265" s="450">
        <v>225</v>
      </c>
      <c r="J265" s="451">
        <f t="shared" ref="J265:J329" si="9">I265-H265</f>
        <v>10</v>
      </c>
      <c r="K265" s="463"/>
      <c r="L265" s="654">
        <f>'ЭЭ ИПУ'!G123</f>
        <v>188</v>
      </c>
      <c r="M265" s="551">
        <v>230</v>
      </c>
      <c r="N265" s="101"/>
      <c r="O265" s="130"/>
      <c r="P265" s="130"/>
    </row>
    <row r="266" spans="1:16" s="134" customFormat="1" ht="14.25" customHeight="1" thickBot="1">
      <c r="A266" s="532" t="s">
        <v>784</v>
      </c>
      <c r="B266" s="450" t="s">
        <v>141</v>
      </c>
      <c r="C266" s="450" t="s">
        <v>1161</v>
      </c>
      <c r="D266" s="450" t="s">
        <v>47</v>
      </c>
      <c r="E266" s="450">
        <v>125</v>
      </c>
      <c r="F266" s="450">
        <v>125</v>
      </c>
      <c r="G266" s="451">
        <f t="shared" si="8"/>
        <v>0</v>
      </c>
      <c r="H266" s="450"/>
      <c r="I266" s="450"/>
      <c r="J266" s="451">
        <f t="shared" si="9"/>
        <v>0</v>
      </c>
      <c r="K266" s="450"/>
      <c r="L266" s="655"/>
      <c r="M266" s="413">
        <v>93</v>
      </c>
      <c r="N266" s="101"/>
      <c r="O266" s="130"/>
      <c r="P266" s="130"/>
    </row>
    <row r="267" spans="1:16" s="134" customFormat="1" ht="14.25" customHeight="1" thickBot="1">
      <c r="A267" s="569" t="s">
        <v>786</v>
      </c>
      <c r="B267" s="450" t="s">
        <v>142</v>
      </c>
      <c r="C267" s="450" t="s">
        <v>1162</v>
      </c>
      <c r="D267" s="450" t="s">
        <v>55</v>
      </c>
      <c r="E267" s="450"/>
      <c r="F267" s="450"/>
      <c r="G267" s="451">
        <f t="shared" si="8"/>
        <v>0</v>
      </c>
      <c r="H267" s="450">
        <v>343</v>
      </c>
      <c r="I267" s="450">
        <v>348</v>
      </c>
      <c r="J267" s="451">
        <f t="shared" si="9"/>
        <v>5</v>
      </c>
      <c r="K267" s="463"/>
      <c r="L267" s="654">
        <f>'ЭЭ ИПУ'!G124</f>
        <v>335</v>
      </c>
      <c r="M267" s="453"/>
      <c r="N267" s="101"/>
      <c r="O267" s="130"/>
      <c r="P267" s="130"/>
    </row>
    <row r="268" spans="1:16" s="134" customFormat="1" ht="14.25" customHeight="1" thickBot="1">
      <c r="A268" s="569" t="s">
        <v>786</v>
      </c>
      <c r="B268" s="450" t="s">
        <v>142</v>
      </c>
      <c r="C268" s="450" t="s">
        <v>1163</v>
      </c>
      <c r="D268" s="450" t="s">
        <v>47</v>
      </c>
      <c r="E268" s="450">
        <v>696</v>
      </c>
      <c r="F268" s="450">
        <v>700</v>
      </c>
      <c r="G268" s="451">
        <f t="shared" si="8"/>
        <v>4</v>
      </c>
      <c r="H268" s="450"/>
      <c r="I268" s="450"/>
      <c r="J268" s="451">
        <f t="shared" si="9"/>
        <v>0</v>
      </c>
      <c r="K268" s="450"/>
      <c r="L268" s="655"/>
      <c r="M268" s="453"/>
      <c r="N268" s="101"/>
      <c r="O268" s="130"/>
      <c r="P268" s="130"/>
    </row>
    <row r="269" spans="1:16" s="134" customFormat="1" ht="14.25" customHeight="1" thickBot="1">
      <c r="A269" s="532" t="s">
        <v>788</v>
      </c>
      <c r="B269" s="450" t="s">
        <v>789</v>
      </c>
      <c r="C269" s="450" t="s">
        <v>1164</v>
      </c>
      <c r="D269" s="450" t="s">
        <v>1165</v>
      </c>
      <c r="E269" s="450">
        <v>240</v>
      </c>
      <c r="F269" s="450">
        <v>260</v>
      </c>
      <c r="G269" s="451">
        <f t="shared" si="8"/>
        <v>20</v>
      </c>
      <c r="H269" s="450"/>
      <c r="I269" s="450"/>
      <c r="J269" s="451">
        <f t="shared" si="9"/>
        <v>0</v>
      </c>
      <c r="K269" s="463"/>
      <c r="L269" s="654">
        <f>'ЭЭ ИПУ'!G125</f>
        <v>344</v>
      </c>
      <c r="M269" s="551">
        <v>288</v>
      </c>
      <c r="N269" s="101"/>
      <c r="O269" s="130"/>
      <c r="P269" s="130"/>
    </row>
    <row r="270" spans="1:16" s="134" customFormat="1" ht="14.25" customHeight="1" thickBot="1">
      <c r="A270" s="532" t="s">
        <v>788</v>
      </c>
      <c r="B270" s="450" t="s">
        <v>789</v>
      </c>
      <c r="C270" s="450" t="s">
        <v>1166</v>
      </c>
      <c r="D270" s="450" t="s">
        <v>1165</v>
      </c>
      <c r="E270" s="450"/>
      <c r="F270" s="450"/>
      <c r="G270" s="451">
        <f t="shared" si="8"/>
        <v>0</v>
      </c>
      <c r="H270" s="450">
        <v>142</v>
      </c>
      <c r="I270" s="450">
        <v>142</v>
      </c>
      <c r="J270" s="451">
        <f t="shared" si="9"/>
        <v>0</v>
      </c>
      <c r="K270" s="450"/>
      <c r="L270" s="655"/>
      <c r="M270" s="450">
        <v>142</v>
      </c>
      <c r="N270" s="101"/>
      <c r="O270" s="130"/>
      <c r="P270" s="130"/>
    </row>
    <row r="271" spans="1:16" s="134" customFormat="1" ht="14.25" customHeight="1" thickBot="1">
      <c r="A271" s="569" t="s">
        <v>791</v>
      </c>
      <c r="B271" s="450" t="s">
        <v>1261</v>
      </c>
      <c r="C271" s="450" t="s">
        <v>1254</v>
      </c>
      <c r="D271" s="450" t="s">
        <v>1255</v>
      </c>
      <c r="E271" s="450">
        <v>201</v>
      </c>
      <c r="F271" s="450">
        <v>204</v>
      </c>
      <c r="G271" s="451">
        <f t="shared" si="8"/>
        <v>3</v>
      </c>
      <c r="H271" s="450"/>
      <c r="I271" s="450"/>
      <c r="J271" s="451">
        <f t="shared" si="9"/>
        <v>0</v>
      </c>
      <c r="K271" s="463"/>
      <c r="L271" s="654">
        <f>'ЭЭ ИПУ'!G126</f>
        <v>281</v>
      </c>
      <c r="M271" s="450"/>
      <c r="N271" s="101"/>
      <c r="O271" s="130"/>
      <c r="P271" s="130"/>
    </row>
    <row r="272" spans="1:16" s="134" customFormat="1" ht="14.25" customHeight="1" thickBot="1">
      <c r="A272" s="569" t="s">
        <v>791</v>
      </c>
      <c r="B272" s="450" t="s">
        <v>1261</v>
      </c>
      <c r="C272" s="450" t="s">
        <v>1256</v>
      </c>
      <c r="D272" s="450" t="s">
        <v>1257</v>
      </c>
      <c r="E272" s="450"/>
      <c r="F272" s="450"/>
      <c r="G272" s="451">
        <f t="shared" si="8"/>
        <v>0</v>
      </c>
      <c r="H272" s="450">
        <v>78</v>
      </c>
      <c r="I272" s="450">
        <v>81</v>
      </c>
      <c r="J272" s="451">
        <f t="shared" si="9"/>
        <v>3</v>
      </c>
      <c r="K272" s="450"/>
      <c r="L272" s="655"/>
      <c r="M272" s="450"/>
      <c r="N272" s="101"/>
      <c r="O272" s="130"/>
      <c r="P272" s="130"/>
    </row>
    <row r="273" spans="1:16" s="134" customFormat="1" ht="14.25" customHeight="1" thickBot="1">
      <c r="A273" s="532" t="s">
        <v>793</v>
      </c>
      <c r="B273" s="450" t="s">
        <v>794</v>
      </c>
      <c r="C273" s="450" t="s">
        <v>1167</v>
      </c>
      <c r="D273" s="472">
        <v>46693</v>
      </c>
      <c r="E273" s="450"/>
      <c r="F273" s="450"/>
      <c r="G273" s="451">
        <f t="shared" si="8"/>
        <v>0</v>
      </c>
      <c r="H273" s="450">
        <v>273</v>
      </c>
      <c r="I273" s="450">
        <v>276</v>
      </c>
      <c r="J273" s="451">
        <f t="shared" si="9"/>
        <v>3</v>
      </c>
      <c r="K273" s="463"/>
      <c r="L273" s="654">
        <f>'ЭЭ ИПУ'!G127</f>
        <v>188</v>
      </c>
      <c r="M273" s="453"/>
      <c r="N273" s="484"/>
      <c r="O273" s="130"/>
      <c r="P273" s="130"/>
    </row>
    <row r="274" spans="1:16" s="134" customFormat="1" ht="14.25" customHeight="1" thickBot="1">
      <c r="A274" s="532" t="s">
        <v>793</v>
      </c>
      <c r="B274" s="450" t="s">
        <v>794</v>
      </c>
      <c r="C274" s="450" t="s">
        <v>1168</v>
      </c>
      <c r="D274" s="472">
        <v>46693</v>
      </c>
      <c r="E274" s="450">
        <v>405</v>
      </c>
      <c r="F274" s="450">
        <v>410</v>
      </c>
      <c r="G274" s="451">
        <f t="shared" si="8"/>
        <v>5</v>
      </c>
      <c r="H274" s="450"/>
      <c r="I274" s="450"/>
      <c r="J274" s="451">
        <f t="shared" si="9"/>
        <v>0</v>
      </c>
      <c r="K274" s="450"/>
      <c r="L274" s="655"/>
      <c r="M274" s="453"/>
      <c r="N274" s="101"/>
      <c r="O274" s="130"/>
      <c r="P274" s="130"/>
    </row>
    <row r="275" spans="1:16" s="134" customFormat="1" ht="14.25" customHeight="1" thickBot="1">
      <c r="A275" s="569" t="s">
        <v>796</v>
      </c>
      <c r="B275" s="450" t="s">
        <v>146</v>
      </c>
      <c r="C275" s="450" t="s">
        <v>1169</v>
      </c>
      <c r="D275" s="450" t="s">
        <v>55</v>
      </c>
      <c r="E275" s="450"/>
      <c r="F275" s="450"/>
      <c r="G275" s="451">
        <f t="shared" si="8"/>
        <v>0</v>
      </c>
      <c r="H275" s="450">
        <v>93</v>
      </c>
      <c r="I275" s="450">
        <v>95</v>
      </c>
      <c r="J275" s="451">
        <f t="shared" si="9"/>
        <v>2</v>
      </c>
      <c r="K275" s="463"/>
      <c r="L275" s="654">
        <f>'ЭЭ ИПУ'!G128</f>
        <v>295</v>
      </c>
      <c r="M275" s="453"/>
      <c r="N275" s="101"/>
      <c r="O275" s="130"/>
      <c r="P275" s="130"/>
    </row>
    <row r="276" spans="1:16" s="134" customFormat="1" ht="14.25" customHeight="1" thickBot="1">
      <c r="A276" s="569" t="s">
        <v>796</v>
      </c>
      <c r="B276" s="450" t="s">
        <v>146</v>
      </c>
      <c r="C276" s="450" t="s">
        <v>1170</v>
      </c>
      <c r="D276" s="450" t="s">
        <v>47</v>
      </c>
      <c r="E276" s="450">
        <v>160</v>
      </c>
      <c r="F276" s="450">
        <v>164</v>
      </c>
      <c r="G276" s="451">
        <f t="shared" si="8"/>
        <v>4</v>
      </c>
      <c r="H276" s="450"/>
      <c r="I276" s="450"/>
      <c r="J276" s="451">
        <f t="shared" si="9"/>
        <v>0</v>
      </c>
      <c r="K276" s="450"/>
      <c r="L276" s="655"/>
      <c r="M276" s="453"/>
      <c r="N276" s="101"/>
      <c r="O276" s="130"/>
      <c r="P276" s="130"/>
    </row>
    <row r="277" spans="1:16" s="134" customFormat="1" ht="14.25" customHeight="1" thickBot="1">
      <c r="A277" s="569" t="s">
        <v>798</v>
      </c>
      <c r="B277" s="450" t="s">
        <v>371</v>
      </c>
      <c r="C277" s="450" t="s">
        <v>1171</v>
      </c>
      <c r="D277" s="472">
        <v>46579</v>
      </c>
      <c r="E277" s="450"/>
      <c r="F277" s="450"/>
      <c r="G277" s="451">
        <f t="shared" si="8"/>
        <v>0</v>
      </c>
      <c r="H277" s="450">
        <v>105</v>
      </c>
      <c r="I277" s="450">
        <v>106</v>
      </c>
      <c r="J277" s="451">
        <f t="shared" si="9"/>
        <v>1</v>
      </c>
      <c r="K277" s="463"/>
      <c r="L277" s="654">
        <f>'ЭЭ ИПУ'!G129</f>
        <v>84</v>
      </c>
      <c r="M277" s="453"/>
      <c r="N277" s="101"/>
      <c r="O277" s="130"/>
      <c r="P277" s="130"/>
    </row>
    <row r="278" spans="1:16" s="134" customFormat="1" ht="14.25" customHeight="1" thickBot="1">
      <c r="A278" s="569" t="s">
        <v>798</v>
      </c>
      <c r="B278" s="450" t="s">
        <v>371</v>
      </c>
      <c r="C278" s="450" t="s">
        <v>1282</v>
      </c>
      <c r="D278" s="472">
        <v>46652</v>
      </c>
      <c r="E278" s="450">
        <v>36</v>
      </c>
      <c r="F278" s="450">
        <v>37</v>
      </c>
      <c r="G278" s="451">
        <f t="shared" si="8"/>
        <v>1</v>
      </c>
      <c r="H278" s="450"/>
      <c r="I278" s="450"/>
      <c r="J278" s="451">
        <f t="shared" si="9"/>
        <v>0</v>
      </c>
      <c r="K278" s="450"/>
      <c r="L278" s="655"/>
      <c r="M278" s="453"/>
      <c r="N278" s="101"/>
      <c r="O278" s="130"/>
      <c r="P278" s="130"/>
    </row>
    <row r="279" spans="1:16" s="134" customFormat="1" ht="14.25" customHeight="1" thickBot="1">
      <c r="A279" s="532" t="s">
        <v>800</v>
      </c>
      <c r="B279" s="450" t="s">
        <v>147</v>
      </c>
      <c r="C279" s="450" t="s">
        <v>1172</v>
      </c>
      <c r="D279" s="472">
        <v>46834</v>
      </c>
      <c r="E279" s="450"/>
      <c r="F279" s="450"/>
      <c r="G279" s="451">
        <f t="shared" si="8"/>
        <v>0</v>
      </c>
      <c r="H279" s="450">
        <v>388</v>
      </c>
      <c r="I279" s="450">
        <v>391</v>
      </c>
      <c r="J279" s="451">
        <f t="shared" si="9"/>
        <v>3</v>
      </c>
      <c r="K279" s="463"/>
      <c r="L279" s="654">
        <f>'ЭЭ ИПУ'!G130</f>
        <v>144</v>
      </c>
      <c r="M279" s="453"/>
      <c r="N279" s="101"/>
      <c r="O279" s="130"/>
      <c r="P279" s="130"/>
    </row>
    <row r="280" spans="1:16" s="134" customFormat="1" ht="14.25" customHeight="1" thickBot="1">
      <c r="A280" s="532" t="s">
        <v>800</v>
      </c>
      <c r="B280" s="450" t="s">
        <v>147</v>
      </c>
      <c r="C280" s="450" t="s">
        <v>1173</v>
      </c>
      <c r="D280" s="472">
        <v>46834</v>
      </c>
      <c r="E280" s="450">
        <v>561</v>
      </c>
      <c r="F280" s="450">
        <v>565</v>
      </c>
      <c r="G280" s="451">
        <f t="shared" si="8"/>
        <v>4</v>
      </c>
      <c r="H280" s="450"/>
      <c r="I280" s="450"/>
      <c r="J280" s="451">
        <f t="shared" si="9"/>
        <v>0</v>
      </c>
      <c r="K280" s="450"/>
      <c r="L280" s="655"/>
      <c r="M280" s="450"/>
      <c r="N280" s="101"/>
      <c r="O280" s="130"/>
      <c r="P280" s="130"/>
    </row>
    <row r="281" spans="1:16" s="134" customFormat="1" ht="14.25" customHeight="1" thickBot="1">
      <c r="A281" s="569" t="s">
        <v>802</v>
      </c>
      <c r="B281" s="450" t="s">
        <v>372</v>
      </c>
      <c r="C281" s="450" t="s">
        <v>1174</v>
      </c>
      <c r="D281" s="450" t="s">
        <v>55</v>
      </c>
      <c r="E281" s="450"/>
      <c r="F281" s="450"/>
      <c r="G281" s="451">
        <f t="shared" si="8"/>
        <v>0</v>
      </c>
      <c r="H281" s="450">
        <v>159</v>
      </c>
      <c r="I281" s="450">
        <v>159</v>
      </c>
      <c r="J281" s="451">
        <f t="shared" si="9"/>
        <v>0</v>
      </c>
      <c r="K281" s="463"/>
      <c r="L281" s="654">
        <f>'ЭЭ ИПУ'!G131</f>
        <v>1</v>
      </c>
      <c r="M281" s="413">
        <v>159</v>
      </c>
      <c r="N281" s="500" t="s">
        <v>1319</v>
      </c>
      <c r="O281" s="130"/>
      <c r="P281" s="130"/>
    </row>
    <row r="282" spans="1:16" s="134" customFormat="1" ht="14.25" customHeight="1" thickBot="1">
      <c r="A282" s="569" t="s">
        <v>802</v>
      </c>
      <c r="B282" s="450" t="s">
        <v>372</v>
      </c>
      <c r="C282" s="450" t="s">
        <v>1175</v>
      </c>
      <c r="D282" s="450" t="s">
        <v>47</v>
      </c>
      <c r="E282" s="450">
        <v>462</v>
      </c>
      <c r="F282" s="450">
        <v>462</v>
      </c>
      <c r="G282" s="451">
        <f t="shared" si="8"/>
        <v>0</v>
      </c>
      <c r="H282" s="450"/>
      <c r="I282" s="450"/>
      <c r="J282" s="451">
        <f t="shared" si="9"/>
        <v>0</v>
      </c>
      <c r="K282" s="450"/>
      <c r="L282" s="655"/>
      <c r="M282" s="453"/>
      <c r="N282" s="101"/>
      <c r="O282" s="130"/>
      <c r="P282" s="130"/>
    </row>
    <row r="283" spans="1:16" s="134" customFormat="1" ht="14.25" customHeight="1" thickBot="1">
      <c r="A283" s="532" t="s">
        <v>804</v>
      </c>
      <c r="B283" s="413" t="s">
        <v>373</v>
      </c>
      <c r="C283" s="450" t="s">
        <v>1416</v>
      </c>
      <c r="D283" s="472">
        <v>47206</v>
      </c>
      <c r="E283" s="450"/>
      <c r="F283" s="450"/>
      <c r="G283" s="451">
        <f t="shared" si="8"/>
        <v>0</v>
      </c>
      <c r="H283" s="450">
        <v>100</v>
      </c>
      <c r="I283" s="450">
        <v>115</v>
      </c>
      <c r="J283" s="451">
        <f t="shared" si="9"/>
        <v>15</v>
      </c>
      <c r="K283" s="463"/>
      <c r="L283" s="654">
        <f>'ЭЭ ИПУ'!G132</f>
        <v>239</v>
      </c>
      <c r="M283" s="532">
        <v>192</v>
      </c>
      <c r="N283" s="101"/>
      <c r="O283" s="130"/>
      <c r="P283" s="130"/>
    </row>
    <row r="284" spans="1:16" s="134" customFormat="1" ht="14.25" customHeight="1" thickBot="1">
      <c r="A284" s="532" t="s">
        <v>804</v>
      </c>
      <c r="B284" s="413" t="s">
        <v>373</v>
      </c>
      <c r="C284" s="450" t="s">
        <v>1417</v>
      </c>
      <c r="D284" s="472">
        <v>47206</v>
      </c>
      <c r="E284" s="450">
        <v>150</v>
      </c>
      <c r="F284" s="450">
        <v>170</v>
      </c>
      <c r="G284" s="451">
        <f>F284-E284</f>
        <v>20</v>
      </c>
      <c r="H284" s="450"/>
      <c r="I284" s="450"/>
      <c r="J284" s="451">
        <f t="shared" si="9"/>
        <v>0</v>
      </c>
      <c r="K284" s="450"/>
      <c r="L284" s="655"/>
      <c r="M284" s="532">
        <v>175</v>
      </c>
      <c r="N284" s="101"/>
      <c r="O284" s="130"/>
      <c r="P284" s="130"/>
    </row>
    <row r="285" spans="1:16" s="134" customFormat="1" ht="14.25" customHeight="1" thickBot="1">
      <c r="A285" s="532" t="s">
        <v>806</v>
      </c>
      <c r="B285" s="450" t="s">
        <v>807</v>
      </c>
      <c r="C285" s="450" t="s">
        <v>1176</v>
      </c>
      <c r="D285" s="450" t="s">
        <v>55</v>
      </c>
      <c r="E285" s="450"/>
      <c r="F285" s="450"/>
      <c r="G285" s="451">
        <f t="shared" si="8"/>
        <v>0</v>
      </c>
      <c r="H285" s="450">
        <v>403</v>
      </c>
      <c r="I285" s="450">
        <v>408</v>
      </c>
      <c r="J285" s="451">
        <f t="shared" si="9"/>
        <v>5</v>
      </c>
      <c r="K285" s="463"/>
      <c r="L285" s="654">
        <f>'ЭЭ ИПУ'!G133</f>
        <v>255</v>
      </c>
      <c r="M285" s="453"/>
      <c r="N285" s="101"/>
      <c r="O285" s="130"/>
      <c r="P285" s="130"/>
    </row>
    <row r="286" spans="1:16" s="134" customFormat="1" ht="14.25" customHeight="1" thickBot="1">
      <c r="A286" s="532" t="s">
        <v>806</v>
      </c>
      <c r="B286" s="450" t="s">
        <v>807</v>
      </c>
      <c r="C286" s="450" t="s">
        <v>1177</v>
      </c>
      <c r="D286" s="450" t="s">
        <v>47</v>
      </c>
      <c r="E286" s="450">
        <v>1010</v>
      </c>
      <c r="F286" s="450">
        <v>1020</v>
      </c>
      <c r="G286" s="451">
        <f t="shared" si="8"/>
        <v>10</v>
      </c>
      <c r="H286" s="450"/>
      <c r="I286" s="450"/>
      <c r="J286" s="451">
        <f t="shared" si="9"/>
        <v>0</v>
      </c>
      <c r="K286" s="450"/>
      <c r="L286" s="655"/>
      <c r="M286" s="450"/>
      <c r="N286" s="101"/>
      <c r="O286" s="130"/>
      <c r="P286" s="130"/>
    </row>
    <row r="287" spans="1:16" s="134" customFormat="1" ht="14.25" customHeight="1" thickBot="1">
      <c r="A287" s="569" t="s">
        <v>809</v>
      </c>
      <c r="B287" s="450" t="s">
        <v>149</v>
      </c>
      <c r="C287" s="450" t="s">
        <v>1178</v>
      </c>
      <c r="D287" s="450" t="s">
        <v>1269</v>
      </c>
      <c r="E287" s="450"/>
      <c r="F287" s="450"/>
      <c r="G287" s="451">
        <f t="shared" si="8"/>
        <v>0</v>
      </c>
      <c r="H287" s="450">
        <v>279</v>
      </c>
      <c r="I287" s="450">
        <v>285</v>
      </c>
      <c r="J287" s="451">
        <f t="shared" si="9"/>
        <v>6</v>
      </c>
      <c r="K287" s="463"/>
      <c r="L287" s="654">
        <f>'ЭЭ ИПУ'!G134</f>
        <v>138</v>
      </c>
      <c r="M287" s="450"/>
      <c r="N287" s="500" t="s">
        <v>1319</v>
      </c>
      <c r="O287" s="130"/>
      <c r="P287" s="130"/>
    </row>
    <row r="288" spans="1:16" s="134" customFormat="1" ht="14.25" customHeight="1" thickBot="1">
      <c r="A288" s="569" t="s">
        <v>809</v>
      </c>
      <c r="B288" s="450" t="s">
        <v>149</v>
      </c>
      <c r="C288" s="450" t="s">
        <v>1179</v>
      </c>
      <c r="D288" s="450" t="s">
        <v>1269</v>
      </c>
      <c r="E288" s="450">
        <v>562</v>
      </c>
      <c r="F288" s="450">
        <v>573</v>
      </c>
      <c r="G288" s="451">
        <f t="shared" si="8"/>
        <v>11</v>
      </c>
      <c r="H288" s="450"/>
      <c r="I288" s="450"/>
      <c r="J288" s="451">
        <f t="shared" si="9"/>
        <v>0</v>
      </c>
      <c r="K288" s="450"/>
      <c r="L288" s="655"/>
      <c r="M288" s="450"/>
      <c r="N288" s="101"/>
      <c r="O288" s="130"/>
      <c r="P288" s="130"/>
    </row>
    <row r="289" spans="1:16" s="134" customFormat="1" ht="14.25" customHeight="1" thickBot="1">
      <c r="A289" s="569" t="s">
        <v>811</v>
      </c>
      <c r="B289" s="450" t="s">
        <v>812</v>
      </c>
      <c r="C289" s="450" t="s">
        <v>1180</v>
      </c>
      <c r="D289" s="472">
        <v>46612</v>
      </c>
      <c r="E289" s="450"/>
      <c r="F289" s="450"/>
      <c r="G289" s="451">
        <f t="shared" si="8"/>
        <v>0</v>
      </c>
      <c r="H289" s="450">
        <v>189</v>
      </c>
      <c r="I289" s="450">
        <v>191</v>
      </c>
      <c r="J289" s="451">
        <f t="shared" si="9"/>
        <v>2</v>
      </c>
      <c r="K289" s="463"/>
      <c r="L289" s="654">
        <f>'ЭЭ ИПУ'!G135</f>
        <v>238</v>
      </c>
      <c r="M289" s="450"/>
      <c r="N289" s="101"/>
      <c r="O289" s="130"/>
      <c r="P289" s="130"/>
    </row>
    <row r="290" spans="1:16" s="134" customFormat="1" ht="14.25" customHeight="1" thickBot="1">
      <c r="A290" s="569" t="s">
        <v>811</v>
      </c>
      <c r="B290" s="450" t="s">
        <v>812</v>
      </c>
      <c r="C290" s="450" t="s">
        <v>1181</v>
      </c>
      <c r="D290" s="472">
        <v>46612</v>
      </c>
      <c r="E290" s="450">
        <v>529</v>
      </c>
      <c r="F290" s="450">
        <v>537</v>
      </c>
      <c r="G290" s="451">
        <f t="shared" si="8"/>
        <v>8</v>
      </c>
      <c r="H290" s="450"/>
      <c r="I290" s="450"/>
      <c r="J290" s="451">
        <f t="shared" si="9"/>
        <v>0</v>
      </c>
      <c r="K290" s="450"/>
      <c r="L290" s="655"/>
      <c r="M290" s="450"/>
      <c r="N290" s="101"/>
      <c r="O290" s="130"/>
      <c r="P290" s="130"/>
    </row>
    <row r="291" spans="1:16" s="134" customFormat="1" ht="14.25" customHeight="1" thickBot="1">
      <c r="A291" s="569" t="s">
        <v>814</v>
      </c>
      <c r="B291" s="450" t="s">
        <v>150</v>
      </c>
      <c r="C291" s="450" t="s">
        <v>1182</v>
      </c>
      <c r="D291" s="472">
        <v>46486</v>
      </c>
      <c r="E291" s="450"/>
      <c r="F291" s="450"/>
      <c r="G291" s="451">
        <f t="shared" si="8"/>
        <v>0</v>
      </c>
      <c r="H291" s="450">
        <v>92</v>
      </c>
      <c r="I291" s="450">
        <v>92</v>
      </c>
      <c r="J291" s="451">
        <f t="shared" si="9"/>
        <v>0</v>
      </c>
      <c r="K291" s="463"/>
      <c r="L291" s="654">
        <f>'ЭЭ ИПУ'!G136</f>
        <v>110</v>
      </c>
      <c r="M291" s="413">
        <v>91</v>
      </c>
      <c r="N291" s="101"/>
      <c r="O291" s="130"/>
      <c r="P291" s="130"/>
    </row>
    <row r="292" spans="1:16" s="134" customFormat="1" ht="14.25" customHeight="1" thickBot="1">
      <c r="A292" s="569" t="s">
        <v>814</v>
      </c>
      <c r="B292" s="450" t="s">
        <v>150</v>
      </c>
      <c r="C292" s="450" t="s">
        <v>1183</v>
      </c>
      <c r="D292" s="472">
        <v>46486</v>
      </c>
      <c r="E292" s="450">
        <v>170</v>
      </c>
      <c r="F292" s="450">
        <v>170</v>
      </c>
      <c r="G292" s="451">
        <f t="shared" si="8"/>
        <v>0</v>
      </c>
      <c r="H292" s="450"/>
      <c r="I292" s="450"/>
      <c r="J292" s="451">
        <f t="shared" si="9"/>
        <v>0</v>
      </c>
      <c r="K292" s="450"/>
      <c r="L292" s="655"/>
      <c r="M292" s="413">
        <v>166</v>
      </c>
      <c r="N292" s="101"/>
      <c r="O292" s="130"/>
      <c r="P292" s="130"/>
    </row>
    <row r="293" spans="1:16" s="134" customFormat="1" ht="14.25" customHeight="1" thickBot="1">
      <c r="A293" s="532" t="s">
        <v>816</v>
      </c>
      <c r="B293" s="450" t="s">
        <v>151</v>
      </c>
      <c r="C293" s="450" t="s">
        <v>1184</v>
      </c>
      <c r="D293" s="472">
        <v>46626</v>
      </c>
      <c r="E293" s="450"/>
      <c r="F293" s="450"/>
      <c r="G293" s="451">
        <f t="shared" si="8"/>
        <v>0</v>
      </c>
      <c r="H293" s="450">
        <v>314</v>
      </c>
      <c r="I293" s="450">
        <v>319</v>
      </c>
      <c r="J293" s="451">
        <f t="shared" si="9"/>
        <v>5</v>
      </c>
      <c r="K293" s="463"/>
      <c r="L293" s="654">
        <f>'ЭЭ ИПУ'!G137</f>
        <v>240</v>
      </c>
      <c r="M293" s="453"/>
      <c r="N293" s="101"/>
      <c r="O293" s="130"/>
      <c r="P293" s="130"/>
    </row>
    <row r="294" spans="1:16" s="134" customFormat="1" ht="14.25" customHeight="1" thickBot="1">
      <c r="A294" s="532" t="s">
        <v>816</v>
      </c>
      <c r="B294" s="450" t="s">
        <v>151</v>
      </c>
      <c r="C294" s="450" t="s">
        <v>1185</v>
      </c>
      <c r="D294" s="472">
        <v>46626</v>
      </c>
      <c r="E294" s="450">
        <v>578</v>
      </c>
      <c r="F294" s="450">
        <v>585</v>
      </c>
      <c r="G294" s="451">
        <f t="shared" si="8"/>
        <v>7</v>
      </c>
      <c r="H294" s="450"/>
      <c r="I294" s="450"/>
      <c r="J294" s="451">
        <f t="shared" si="9"/>
        <v>0</v>
      </c>
      <c r="K294" s="450"/>
      <c r="L294" s="655"/>
      <c r="M294" s="453"/>
      <c r="N294" s="101"/>
      <c r="O294" s="130"/>
      <c r="P294" s="130"/>
    </row>
    <row r="295" spans="1:16" s="134" customFormat="1" ht="14.25" customHeight="1" thickBot="1">
      <c r="A295" s="532" t="s">
        <v>818</v>
      </c>
      <c r="B295" s="450" t="s">
        <v>223</v>
      </c>
      <c r="C295" s="450" t="s">
        <v>1186</v>
      </c>
      <c r="D295" s="450" t="s">
        <v>55</v>
      </c>
      <c r="E295" s="450"/>
      <c r="F295" s="450"/>
      <c r="G295" s="451">
        <f t="shared" si="8"/>
        <v>0</v>
      </c>
      <c r="H295" s="450">
        <v>134</v>
      </c>
      <c r="I295" s="450">
        <v>136</v>
      </c>
      <c r="J295" s="451">
        <f t="shared" si="9"/>
        <v>2</v>
      </c>
      <c r="K295" s="463"/>
      <c r="L295" s="654">
        <f>'ЭЭ ИПУ'!G138</f>
        <v>103</v>
      </c>
      <c r="M295" s="453"/>
      <c r="N295" s="101"/>
      <c r="O295" s="130"/>
      <c r="P295" s="130"/>
    </row>
    <row r="296" spans="1:16" s="134" customFormat="1" ht="14.25" customHeight="1" thickBot="1">
      <c r="A296" s="532" t="s">
        <v>818</v>
      </c>
      <c r="B296" s="450" t="s">
        <v>223</v>
      </c>
      <c r="C296" s="450" t="s">
        <v>1187</v>
      </c>
      <c r="D296" s="450" t="s">
        <v>47</v>
      </c>
      <c r="E296" s="450">
        <v>236</v>
      </c>
      <c r="F296" s="450">
        <v>239</v>
      </c>
      <c r="G296" s="451">
        <f t="shared" si="8"/>
        <v>3</v>
      </c>
      <c r="H296" s="450"/>
      <c r="I296" s="450"/>
      <c r="J296" s="451">
        <f t="shared" si="9"/>
        <v>0</v>
      </c>
      <c r="K296" s="450"/>
      <c r="L296" s="655"/>
      <c r="M296" s="453"/>
      <c r="N296" s="101"/>
      <c r="O296" s="130"/>
      <c r="P296" s="130"/>
    </row>
    <row r="297" spans="1:16" s="134" customFormat="1" ht="14.25" customHeight="1" thickBot="1">
      <c r="A297" s="532" t="s">
        <v>820</v>
      </c>
      <c r="B297" s="450" t="s">
        <v>821</v>
      </c>
      <c r="C297" s="450" t="s">
        <v>1188</v>
      </c>
      <c r="D297" s="450" t="s">
        <v>1270</v>
      </c>
      <c r="E297" s="450"/>
      <c r="F297" s="450"/>
      <c r="G297" s="451">
        <f t="shared" si="8"/>
        <v>0</v>
      </c>
      <c r="H297" s="450">
        <v>153</v>
      </c>
      <c r="I297" s="450">
        <v>155</v>
      </c>
      <c r="J297" s="451">
        <f t="shared" si="9"/>
        <v>2</v>
      </c>
      <c r="K297" s="463"/>
      <c r="L297" s="654">
        <f>'ЭЭ ИПУ'!G139</f>
        <v>209</v>
      </c>
      <c r="M297" s="450"/>
      <c r="N297" s="101"/>
      <c r="O297" s="130"/>
      <c r="P297" s="130"/>
    </row>
    <row r="298" spans="1:16" s="134" customFormat="1" ht="14.25" customHeight="1" thickBot="1">
      <c r="A298" s="532" t="s">
        <v>820</v>
      </c>
      <c r="B298" s="450" t="s">
        <v>821</v>
      </c>
      <c r="C298" s="450" t="s">
        <v>1189</v>
      </c>
      <c r="D298" s="450" t="s">
        <v>1271</v>
      </c>
      <c r="E298" s="450">
        <v>167</v>
      </c>
      <c r="F298" s="450">
        <v>171</v>
      </c>
      <c r="G298" s="451">
        <f t="shared" si="8"/>
        <v>4</v>
      </c>
      <c r="H298" s="450"/>
      <c r="I298" s="450"/>
      <c r="J298" s="451">
        <f t="shared" si="9"/>
        <v>0</v>
      </c>
      <c r="K298" s="450"/>
      <c r="L298" s="655"/>
      <c r="M298" s="450"/>
      <c r="N298" s="101"/>
      <c r="O298" s="130"/>
      <c r="P298" s="130"/>
    </row>
    <row r="299" spans="1:16" s="134" customFormat="1" ht="14.25" customHeight="1" thickBot="1">
      <c r="A299" s="569" t="s">
        <v>823</v>
      </c>
      <c r="B299" s="450" t="s">
        <v>824</v>
      </c>
      <c r="C299" s="450" t="s">
        <v>1190</v>
      </c>
      <c r="D299" s="472">
        <v>46643</v>
      </c>
      <c r="E299" s="450"/>
      <c r="F299" s="450"/>
      <c r="G299" s="451">
        <f t="shared" si="8"/>
        <v>0</v>
      </c>
      <c r="H299" s="450">
        <v>125</v>
      </c>
      <c r="I299" s="450">
        <v>126</v>
      </c>
      <c r="J299" s="451">
        <f t="shared" si="9"/>
        <v>1</v>
      </c>
      <c r="K299" s="463"/>
      <c r="L299" s="654">
        <f>'ЭЭ ИПУ'!G140</f>
        <v>190</v>
      </c>
      <c r="M299" s="413">
        <v>101</v>
      </c>
      <c r="N299" s="101"/>
      <c r="O299" s="130"/>
      <c r="P299" s="130"/>
    </row>
    <row r="300" spans="1:16" s="134" customFormat="1" ht="15" customHeight="1" thickBot="1">
      <c r="A300" s="569" t="s">
        <v>823</v>
      </c>
      <c r="B300" s="450" t="s">
        <v>824</v>
      </c>
      <c r="C300" s="450" t="s">
        <v>1191</v>
      </c>
      <c r="D300" s="472">
        <v>46643</v>
      </c>
      <c r="E300" s="450">
        <v>326</v>
      </c>
      <c r="F300" s="450">
        <v>400</v>
      </c>
      <c r="G300" s="451">
        <f t="shared" si="8"/>
        <v>74</v>
      </c>
      <c r="H300" s="450"/>
      <c r="I300" s="450"/>
      <c r="J300" s="451">
        <f t="shared" si="9"/>
        <v>0</v>
      </c>
      <c r="K300" s="450"/>
      <c r="L300" s="655"/>
      <c r="M300" s="453"/>
      <c r="N300" s="101"/>
      <c r="O300" s="130"/>
      <c r="P300" s="130"/>
    </row>
    <row r="301" spans="1:16" s="134" customFormat="1" ht="15" customHeight="1" thickBot="1">
      <c r="A301" s="569" t="s">
        <v>826</v>
      </c>
      <c r="B301" s="450" t="s">
        <v>827</v>
      </c>
      <c r="C301" s="450" t="s">
        <v>1192</v>
      </c>
      <c r="D301" s="472">
        <v>46626</v>
      </c>
      <c r="E301" s="450"/>
      <c r="F301" s="450"/>
      <c r="G301" s="451">
        <f t="shared" si="8"/>
        <v>0</v>
      </c>
      <c r="H301" s="450">
        <v>81</v>
      </c>
      <c r="I301" s="450">
        <v>81</v>
      </c>
      <c r="J301" s="451">
        <f t="shared" si="9"/>
        <v>0</v>
      </c>
      <c r="K301" s="463"/>
      <c r="L301" s="654">
        <f>'ЭЭ ИПУ'!G141</f>
        <v>1</v>
      </c>
      <c r="M301" s="453"/>
      <c r="N301" s="101"/>
      <c r="O301" s="130"/>
      <c r="P301" s="130"/>
    </row>
    <row r="302" spans="1:16" s="134" customFormat="1" ht="15" customHeight="1" thickBot="1">
      <c r="A302" s="569" t="s">
        <v>826</v>
      </c>
      <c r="B302" s="450" t="s">
        <v>827</v>
      </c>
      <c r="C302" s="450" t="s">
        <v>1193</v>
      </c>
      <c r="D302" s="472">
        <v>46626</v>
      </c>
      <c r="E302" s="450">
        <v>208</v>
      </c>
      <c r="F302" s="450">
        <v>208</v>
      </c>
      <c r="G302" s="451">
        <f t="shared" si="8"/>
        <v>0</v>
      </c>
      <c r="H302" s="450"/>
      <c r="I302" s="450"/>
      <c r="J302" s="451">
        <f t="shared" si="9"/>
        <v>0</v>
      </c>
      <c r="K302" s="450"/>
      <c r="L302" s="655"/>
      <c r="M302" s="413">
        <v>207</v>
      </c>
      <c r="N302" s="101"/>
      <c r="O302" s="130"/>
      <c r="P302" s="130"/>
    </row>
    <row r="303" spans="1:16" s="134" customFormat="1" ht="14.25" customHeight="1" thickBot="1">
      <c r="A303" s="569" t="s">
        <v>829</v>
      </c>
      <c r="B303" s="450" t="s">
        <v>376</v>
      </c>
      <c r="C303" s="450" t="s">
        <v>1194</v>
      </c>
      <c r="D303" s="450" t="s">
        <v>1195</v>
      </c>
      <c r="E303" s="450"/>
      <c r="F303" s="450"/>
      <c r="G303" s="451">
        <f t="shared" si="8"/>
        <v>0</v>
      </c>
      <c r="H303" s="450">
        <v>110</v>
      </c>
      <c r="I303" s="450">
        <v>112</v>
      </c>
      <c r="J303" s="451">
        <f t="shared" si="9"/>
        <v>2</v>
      </c>
      <c r="K303" s="463"/>
      <c r="L303" s="654">
        <f>'ЭЭ ИПУ'!G142</f>
        <v>89</v>
      </c>
      <c r="M303" s="453"/>
      <c r="N303" s="101"/>
      <c r="O303" s="130"/>
      <c r="P303" s="130"/>
    </row>
    <row r="304" spans="1:16" s="134" customFormat="1" ht="14.25" customHeight="1" thickBot="1">
      <c r="A304" s="569" t="s">
        <v>829</v>
      </c>
      <c r="B304" s="450" t="s">
        <v>376</v>
      </c>
      <c r="C304" s="450" t="s">
        <v>1196</v>
      </c>
      <c r="D304" s="450" t="s">
        <v>1197</v>
      </c>
      <c r="E304" s="450">
        <v>141</v>
      </c>
      <c r="F304" s="450">
        <v>142</v>
      </c>
      <c r="G304" s="451">
        <f t="shared" si="8"/>
        <v>1</v>
      </c>
      <c r="H304" s="450"/>
      <c r="I304" s="450"/>
      <c r="J304" s="451">
        <f t="shared" si="9"/>
        <v>0</v>
      </c>
      <c r="K304" s="450"/>
      <c r="L304" s="655"/>
      <c r="M304" s="453"/>
      <c r="N304" s="101"/>
      <c r="O304" s="130"/>
      <c r="P304" s="130"/>
    </row>
    <row r="305" spans="1:16" s="134" customFormat="1" ht="14.25" customHeight="1" thickBot="1">
      <c r="A305" s="532" t="s">
        <v>831</v>
      </c>
      <c r="B305" s="450" t="s">
        <v>832</v>
      </c>
      <c r="C305" s="450" t="s">
        <v>1198</v>
      </c>
      <c r="D305" s="450" t="s">
        <v>55</v>
      </c>
      <c r="E305" s="450"/>
      <c r="F305" s="450"/>
      <c r="G305" s="451">
        <f t="shared" si="8"/>
        <v>0</v>
      </c>
      <c r="H305" s="450">
        <v>326</v>
      </c>
      <c r="I305" s="450">
        <v>330</v>
      </c>
      <c r="J305" s="451">
        <f t="shared" si="9"/>
        <v>4</v>
      </c>
      <c r="K305" s="463"/>
      <c r="L305" s="654">
        <f>'ЭЭ ИПУ'!G143</f>
        <v>363</v>
      </c>
      <c r="M305" s="453"/>
      <c r="N305" s="101"/>
      <c r="O305" s="130"/>
      <c r="P305" s="130"/>
    </row>
    <row r="306" spans="1:16" s="134" customFormat="1" ht="14.25" customHeight="1" thickBot="1">
      <c r="A306" s="532" t="s">
        <v>831</v>
      </c>
      <c r="B306" s="450" t="s">
        <v>832</v>
      </c>
      <c r="C306" s="450" t="s">
        <v>1199</v>
      </c>
      <c r="D306" s="450" t="s">
        <v>47</v>
      </c>
      <c r="E306" s="450">
        <v>610</v>
      </c>
      <c r="F306" s="450">
        <v>617</v>
      </c>
      <c r="G306" s="451">
        <f t="shared" si="8"/>
        <v>7</v>
      </c>
      <c r="H306" s="450"/>
      <c r="I306" s="450"/>
      <c r="J306" s="451">
        <f t="shared" si="9"/>
        <v>0</v>
      </c>
      <c r="K306" s="450"/>
      <c r="L306" s="655"/>
      <c r="M306" s="453"/>
      <c r="N306" s="101"/>
      <c r="O306" s="130"/>
      <c r="P306" s="130"/>
    </row>
    <row r="307" spans="1:16" s="134" customFormat="1" ht="14.25" customHeight="1" thickBot="1">
      <c r="A307" s="569" t="s">
        <v>834</v>
      </c>
      <c r="B307" s="413" t="s">
        <v>155</v>
      </c>
      <c r="C307" s="413" t="s">
        <v>1411</v>
      </c>
      <c r="D307" s="413" t="s">
        <v>55</v>
      </c>
      <c r="E307" s="413">
        <v>264</v>
      </c>
      <c r="F307" s="413">
        <v>264</v>
      </c>
      <c r="G307" s="527">
        <f t="shared" si="8"/>
        <v>0</v>
      </c>
      <c r="H307" s="413"/>
      <c r="I307" s="413"/>
      <c r="J307" s="527"/>
      <c r="K307" s="413"/>
      <c r="L307" s="572"/>
      <c r="M307" s="555"/>
      <c r="N307" s="101"/>
      <c r="O307" s="130"/>
      <c r="P307" s="130"/>
    </row>
    <row r="308" spans="1:16" s="134" customFormat="1" ht="14.25" customHeight="1" thickBot="1">
      <c r="A308" s="569" t="s">
        <v>834</v>
      </c>
      <c r="B308" s="413" t="s">
        <v>155</v>
      </c>
      <c r="C308" s="413" t="s">
        <v>1412</v>
      </c>
      <c r="D308" s="413" t="s">
        <v>47</v>
      </c>
      <c r="E308" s="413"/>
      <c r="F308" s="413"/>
      <c r="G308" s="527">
        <f t="shared" si="8"/>
        <v>0</v>
      </c>
      <c r="H308" s="413">
        <v>135</v>
      </c>
      <c r="I308" s="413">
        <v>135</v>
      </c>
      <c r="J308" s="527">
        <f t="shared" si="9"/>
        <v>0</v>
      </c>
      <c r="K308" s="528"/>
      <c r="L308" s="573">
        <f>'ЭЭ ИПУ'!G144</f>
        <v>65</v>
      </c>
      <c r="M308" s="532" t="s">
        <v>1356</v>
      </c>
      <c r="N308" s="101" t="s">
        <v>1366</v>
      </c>
      <c r="O308" s="130"/>
      <c r="P308" s="130"/>
    </row>
    <row r="309" spans="1:16" s="134" customFormat="1" ht="14.25" customHeight="1" thickBot="1">
      <c r="A309" s="569" t="s">
        <v>836</v>
      </c>
      <c r="B309" s="450" t="s">
        <v>156</v>
      </c>
      <c r="C309" s="450" t="s">
        <v>1200</v>
      </c>
      <c r="D309" s="450" t="s">
        <v>55</v>
      </c>
      <c r="E309" s="450"/>
      <c r="F309" s="450"/>
      <c r="G309" s="451">
        <f t="shared" si="8"/>
        <v>0</v>
      </c>
      <c r="H309" s="450">
        <v>93</v>
      </c>
      <c r="I309" s="450">
        <v>97</v>
      </c>
      <c r="J309" s="451">
        <f t="shared" si="9"/>
        <v>4</v>
      </c>
      <c r="K309" s="463"/>
      <c r="L309" s="654">
        <f>'ЭЭ ИПУ'!G145</f>
        <v>172</v>
      </c>
      <c r="M309" s="453"/>
      <c r="N309" s="101"/>
      <c r="O309" s="130"/>
      <c r="P309" s="130"/>
    </row>
    <row r="310" spans="1:16" s="134" customFormat="1" ht="14.25" customHeight="1" thickBot="1">
      <c r="A310" s="569" t="s">
        <v>836</v>
      </c>
      <c r="B310" s="450" t="s">
        <v>156</v>
      </c>
      <c r="C310" s="450" t="s">
        <v>1201</v>
      </c>
      <c r="D310" s="450" t="s">
        <v>47</v>
      </c>
      <c r="E310" s="450">
        <v>204</v>
      </c>
      <c r="F310" s="450">
        <v>210</v>
      </c>
      <c r="G310" s="451">
        <f t="shared" si="8"/>
        <v>6</v>
      </c>
      <c r="H310" s="450"/>
      <c r="I310" s="450"/>
      <c r="J310" s="451">
        <f t="shared" si="9"/>
        <v>0</v>
      </c>
      <c r="K310" s="450"/>
      <c r="L310" s="655"/>
      <c r="M310" s="453"/>
      <c r="N310" s="101"/>
      <c r="O310" s="130"/>
      <c r="P310" s="130"/>
    </row>
    <row r="311" spans="1:16" s="134" customFormat="1" ht="14.25" customHeight="1" thickBot="1">
      <c r="A311" s="569" t="s">
        <v>838</v>
      </c>
      <c r="B311" s="450" t="s">
        <v>157</v>
      </c>
      <c r="C311" s="450" t="s">
        <v>1202</v>
      </c>
      <c r="D311" s="472">
        <v>46612</v>
      </c>
      <c r="E311" s="450"/>
      <c r="F311" s="450"/>
      <c r="G311" s="451">
        <f t="shared" si="8"/>
        <v>0</v>
      </c>
      <c r="H311" s="450">
        <v>162</v>
      </c>
      <c r="I311" s="450">
        <v>162</v>
      </c>
      <c r="J311" s="451">
        <f t="shared" si="9"/>
        <v>0</v>
      </c>
      <c r="K311" s="463"/>
      <c r="L311" s="654">
        <f>'ЭЭ ИПУ'!G146</f>
        <v>59</v>
      </c>
      <c r="M311" s="453"/>
      <c r="N311" s="101"/>
      <c r="O311" s="130"/>
      <c r="P311" s="130"/>
    </row>
    <row r="312" spans="1:16" s="134" customFormat="1" ht="14.25" customHeight="1" thickBot="1">
      <c r="A312" s="569" t="s">
        <v>838</v>
      </c>
      <c r="B312" s="450" t="s">
        <v>157</v>
      </c>
      <c r="C312" s="450" t="s">
        <v>1203</v>
      </c>
      <c r="D312" s="472">
        <v>46612</v>
      </c>
      <c r="E312" s="450">
        <v>304</v>
      </c>
      <c r="F312" s="450">
        <v>304</v>
      </c>
      <c r="G312" s="451">
        <f t="shared" si="8"/>
        <v>0</v>
      </c>
      <c r="H312" s="450"/>
      <c r="I312" s="450"/>
      <c r="J312" s="451">
        <f t="shared" si="9"/>
        <v>0</v>
      </c>
      <c r="K312" s="450"/>
      <c r="L312" s="655"/>
      <c r="M312" s="453"/>
      <c r="N312" s="101"/>
      <c r="O312" s="130"/>
      <c r="P312" s="130"/>
    </row>
    <row r="313" spans="1:16" s="134" customFormat="1" ht="14.25" customHeight="1" thickBot="1">
      <c r="A313" s="532" t="s">
        <v>840</v>
      </c>
      <c r="B313" s="450" t="s">
        <v>841</v>
      </c>
      <c r="C313" s="450" t="s">
        <v>1204</v>
      </c>
      <c r="D313" s="472">
        <v>46837</v>
      </c>
      <c r="E313" s="450"/>
      <c r="F313" s="450"/>
      <c r="G313" s="451">
        <f t="shared" si="8"/>
        <v>0</v>
      </c>
      <c r="H313" s="450">
        <v>151</v>
      </c>
      <c r="I313" s="450">
        <v>153</v>
      </c>
      <c r="J313" s="451">
        <f t="shared" si="9"/>
        <v>2</v>
      </c>
      <c r="K313" s="463"/>
      <c r="L313" s="654">
        <f>'ЭЭ ИПУ'!G147</f>
        <v>124</v>
      </c>
      <c r="M313" s="453"/>
      <c r="N313" s="523" t="s">
        <v>1323</v>
      </c>
      <c r="O313" s="130"/>
      <c r="P313" s="130"/>
    </row>
    <row r="314" spans="1:16" s="134" customFormat="1" ht="14.25" customHeight="1" thickBot="1">
      <c r="A314" s="532" t="s">
        <v>840</v>
      </c>
      <c r="B314" s="450" t="s">
        <v>841</v>
      </c>
      <c r="C314" s="450" t="s">
        <v>1205</v>
      </c>
      <c r="D314" s="472">
        <v>46837</v>
      </c>
      <c r="E314" s="450">
        <v>331</v>
      </c>
      <c r="F314" s="450">
        <v>335</v>
      </c>
      <c r="G314" s="451">
        <f t="shared" si="8"/>
        <v>4</v>
      </c>
      <c r="H314" s="450"/>
      <c r="I314" s="450"/>
      <c r="J314" s="451">
        <f t="shared" si="9"/>
        <v>0</v>
      </c>
      <c r="K314" s="450"/>
      <c r="L314" s="655"/>
      <c r="M314" s="450"/>
      <c r="N314" s="101"/>
      <c r="O314" s="130"/>
      <c r="P314" s="130"/>
    </row>
    <row r="315" spans="1:16" s="134" customFormat="1" ht="14.25" customHeight="1" thickBot="1">
      <c r="A315" s="569" t="s">
        <v>843</v>
      </c>
      <c r="B315" s="450" t="s">
        <v>158</v>
      </c>
      <c r="C315" s="450" t="s">
        <v>1206</v>
      </c>
      <c r="D315" s="472">
        <v>46626</v>
      </c>
      <c r="E315" s="450"/>
      <c r="F315" s="450"/>
      <c r="G315" s="451">
        <f t="shared" si="8"/>
        <v>0</v>
      </c>
      <c r="H315" s="450">
        <v>352</v>
      </c>
      <c r="I315" s="450">
        <v>362</v>
      </c>
      <c r="J315" s="451">
        <f t="shared" si="9"/>
        <v>10</v>
      </c>
      <c r="K315" s="463"/>
      <c r="L315" s="654">
        <f>'ЭЭ ИПУ'!G148</f>
        <v>173</v>
      </c>
      <c r="M315" s="453"/>
      <c r="N315" s="101"/>
      <c r="O315" s="130"/>
      <c r="P315" s="130"/>
    </row>
    <row r="316" spans="1:16" s="134" customFormat="1" ht="14.25" customHeight="1" thickBot="1">
      <c r="A316" s="569" t="s">
        <v>843</v>
      </c>
      <c r="B316" s="450" t="s">
        <v>158</v>
      </c>
      <c r="C316" s="450" t="s">
        <v>1207</v>
      </c>
      <c r="D316" s="472">
        <v>46626</v>
      </c>
      <c r="E316" s="450">
        <v>615</v>
      </c>
      <c r="F316" s="450">
        <v>629</v>
      </c>
      <c r="G316" s="451">
        <f t="shared" si="8"/>
        <v>14</v>
      </c>
      <c r="H316" s="450"/>
      <c r="I316" s="450"/>
      <c r="J316" s="451">
        <f t="shared" si="9"/>
        <v>0</v>
      </c>
      <c r="K316" s="450"/>
      <c r="L316" s="655"/>
      <c r="M316" s="453"/>
      <c r="N316" s="101"/>
      <c r="O316" s="130"/>
      <c r="P316" s="130"/>
    </row>
    <row r="317" spans="1:16" s="134" customFormat="1" ht="14.25" customHeight="1" thickBot="1">
      <c r="A317" s="532" t="s">
        <v>845</v>
      </c>
      <c r="B317" s="450" t="s">
        <v>379</v>
      </c>
      <c r="C317" s="450" t="s">
        <v>1208</v>
      </c>
      <c r="D317" s="450" t="s">
        <v>55</v>
      </c>
      <c r="E317" s="450"/>
      <c r="F317" s="450"/>
      <c r="G317" s="451">
        <f t="shared" si="8"/>
        <v>0</v>
      </c>
      <c r="H317" s="450">
        <v>18</v>
      </c>
      <c r="I317" s="450">
        <v>18</v>
      </c>
      <c r="J317" s="451">
        <f t="shared" si="9"/>
        <v>0</v>
      </c>
      <c r="K317" s="463"/>
      <c r="L317" s="654">
        <f>'ЭЭ ИПУ'!G149</f>
        <v>2</v>
      </c>
      <c r="M317" s="453"/>
      <c r="N317" s="101"/>
      <c r="O317" s="130"/>
      <c r="P317" s="130"/>
    </row>
    <row r="318" spans="1:16" s="134" customFormat="1" ht="14.25" customHeight="1" thickBot="1">
      <c r="A318" s="532" t="s">
        <v>845</v>
      </c>
      <c r="B318" s="450" t="s">
        <v>379</v>
      </c>
      <c r="C318" s="450" t="s">
        <v>1209</v>
      </c>
      <c r="D318" s="450" t="s">
        <v>47</v>
      </c>
      <c r="E318" s="450">
        <v>28</v>
      </c>
      <c r="F318" s="450">
        <v>28</v>
      </c>
      <c r="G318" s="451">
        <f t="shared" si="8"/>
        <v>0</v>
      </c>
      <c r="H318" s="450"/>
      <c r="I318" s="450"/>
      <c r="J318" s="451">
        <f t="shared" si="9"/>
        <v>0</v>
      </c>
      <c r="K318" s="450"/>
      <c r="L318" s="655"/>
      <c r="M318" s="450"/>
      <c r="N318" s="101"/>
      <c r="O318" s="130"/>
      <c r="P318" s="130"/>
    </row>
    <row r="319" spans="1:16" s="134" customFormat="1" ht="14.25" customHeight="1" thickBot="1">
      <c r="A319" s="532" t="s">
        <v>847</v>
      </c>
      <c r="B319" s="450" t="s">
        <v>848</v>
      </c>
      <c r="C319" s="450" t="s">
        <v>1272</v>
      </c>
      <c r="D319" s="450" t="s">
        <v>1273</v>
      </c>
      <c r="E319" s="450">
        <v>137</v>
      </c>
      <c r="F319" s="450">
        <v>140</v>
      </c>
      <c r="G319" s="451">
        <f t="shared" si="8"/>
        <v>3</v>
      </c>
      <c r="H319" s="450"/>
      <c r="I319" s="450"/>
      <c r="J319" s="451">
        <f t="shared" si="9"/>
        <v>0</v>
      </c>
      <c r="K319" s="463"/>
      <c r="L319" s="654">
        <f>'ЭЭ ИПУ'!G150</f>
        <v>134</v>
      </c>
      <c r="M319" s="450"/>
      <c r="N319" s="101"/>
      <c r="O319" s="130"/>
      <c r="P319" s="130"/>
    </row>
    <row r="320" spans="1:16" s="134" customFormat="1" ht="14.25" customHeight="1" thickBot="1">
      <c r="A320" s="532" t="s">
        <v>847</v>
      </c>
      <c r="B320" s="450" t="s">
        <v>848</v>
      </c>
      <c r="C320" s="450" t="s">
        <v>1274</v>
      </c>
      <c r="D320" s="450" t="s">
        <v>1273</v>
      </c>
      <c r="E320" s="450"/>
      <c r="F320" s="450"/>
      <c r="G320" s="451">
        <f t="shared" si="8"/>
        <v>0</v>
      </c>
      <c r="H320" s="450">
        <v>74</v>
      </c>
      <c r="I320" s="450">
        <v>76</v>
      </c>
      <c r="J320" s="451">
        <f t="shared" si="9"/>
        <v>2</v>
      </c>
      <c r="K320" s="450"/>
      <c r="L320" s="655"/>
      <c r="M320" s="450"/>
      <c r="N320" s="101"/>
      <c r="O320" s="130"/>
      <c r="P320" s="130"/>
    </row>
    <row r="321" spans="1:16" s="134" customFormat="1" ht="14.25" customHeight="1" thickBot="1">
      <c r="A321" s="532" t="s">
        <v>850</v>
      </c>
      <c r="B321" s="450" t="s">
        <v>851</v>
      </c>
      <c r="C321" s="450" t="s">
        <v>1210</v>
      </c>
      <c r="D321" s="472">
        <v>46768</v>
      </c>
      <c r="E321" s="450"/>
      <c r="F321" s="450"/>
      <c r="G321" s="451">
        <f t="shared" si="8"/>
        <v>0</v>
      </c>
      <c r="H321" s="450">
        <v>29</v>
      </c>
      <c r="I321" s="450">
        <v>29</v>
      </c>
      <c r="J321" s="451">
        <f t="shared" si="9"/>
        <v>0</v>
      </c>
      <c r="K321" s="463"/>
      <c r="L321" s="654">
        <f>'ЭЭ ИПУ'!G151</f>
        <v>77</v>
      </c>
      <c r="M321" s="413">
        <v>21</v>
      </c>
      <c r="N321" s="475" t="s">
        <v>1322</v>
      </c>
      <c r="O321" s="130"/>
      <c r="P321" s="130"/>
    </row>
    <row r="322" spans="1:16" s="134" customFormat="1" ht="14.25" customHeight="1" thickBot="1">
      <c r="A322" s="532" t="s">
        <v>850</v>
      </c>
      <c r="B322" s="450" t="s">
        <v>851</v>
      </c>
      <c r="C322" s="450" t="s">
        <v>1211</v>
      </c>
      <c r="D322" s="472">
        <v>46768</v>
      </c>
      <c r="E322" s="450">
        <v>80</v>
      </c>
      <c r="F322" s="450">
        <v>80</v>
      </c>
      <c r="G322" s="451">
        <f t="shared" si="8"/>
        <v>0</v>
      </c>
      <c r="H322" s="450"/>
      <c r="I322" s="450"/>
      <c r="J322" s="451">
        <f t="shared" si="9"/>
        <v>0</v>
      </c>
      <c r="K322" s="450"/>
      <c r="L322" s="655"/>
      <c r="M322" s="413">
        <v>77</v>
      </c>
      <c r="N322" s="101"/>
      <c r="O322" s="130"/>
      <c r="P322" s="130"/>
    </row>
    <row r="323" spans="1:16" s="134" customFormat="1" ht="14.25" customHeight="1" thickBot="1">
      <c r="A323" s="569" t="s">
        <v>853</v>
      </c>
      <c r="B323" s="450" t="s">
        <v>280</v>
      </c>
      <c r="C323" s="450" t="s">
        <v>1212</v>
      </c>
      <c r="D323" s="472">
        <v>46808</v>
      </c>
      <c r="E323" s="450"/>
      <c r="F323" s="450"/>
      <c r="G323" s="451">
        <f t="shared" si="8"/>
        <v>0</v>
      </c>
      <c r="H323" s="450">
        <v>30</v>
      </c>
      <c r="I323" s="450">
        <v>31</v>
      </c>
      <c r="J323" s="451">
        <f t="shared" si="9"/>
        <v>1</v>
      </c>
      <c r="K323" s="463"/>
      <c r="L323" s="654">
        <f>'ЭЭ ИПУ'!G152</f>
        <v>87</v>
      </c>
      <c r="M323" s="450"/>
      <c r="O323" s="130"/>
      <c r="P323" s="130"/>
    </row>
    <row r="324" spans="1:16" s="134" customFormat="1" ht="14.25" customHeight="1" thickBot="1">
      <c r="A324" s="569" t="s">
        <v>853</v>
      </c>
      <c r="B324" s="450" t="s">
        <v>280</v>
      </c>
      <c r="C324" s="450" t="s">
        <v>1213</v>
      </c>
      <c r="D324" s="472">
        <v>46808</v>
      </c>
      <c r="E324" s="450">
        <v>69</v>
      </c>
      <c r="F324" s="450">
        <v>71</v>
      </c>
      <c r="G324" s="451">
        <f t="shared" si="8"/>
        <v>2</v>
      </c>
      <c r="H324" s="450"/>
      <c r="I324" s="450"/>
      <c r="J324" s="451">
        <f t="shared" si="9"/>
        <v>0</v>
      </c>
      <c r="K324" s="450"/>
      <c r="L324" s="655"/>
      <c r="M324" s="450"/>
      <c r="O324" s="130"/>
      <c r="P324" s="130"/>
    </row>
    <row r="325" spans="1:16" s="134" customFormat="1" ht="14.25" customHeight="1" thickBot="1">
      <c r="A325" s="569" t="s">
        <v>855</v>
      </c>
      <c r="B325" s="450" t="s">
        <v>856</v>
      </c>
      <c r="C325" s="450" t="s">
        <v>1214</v>
      </c>
      <c r="D325" s="472">
        <v>46579</v>
      </c>
      <c r="E325" s="450"/>
      <c r="F325" s="450"/>
      <c r="G325" s="451">
        <f t="shared" si="8"/>
        <v>0</v>
      </c>
      <c r="H325" s="450">
        <v>239</v>
      </c>
      <c r="I325" s="450">
        <v>243</v>
      </c>
      <c r="J325" s="451">
        <f t="shared" si="9"/>
        <v>4</v>
      </c>
      <c r="K325" s="463"/>
      <c r="L325" s="654">
        <f>'ЭЭ ИПУ'!G153</f>
        <v>291</v>
      </c>
      <c r="M325" s="450"/>
      <c r="O325" s="130"/>
      <c r="P325" s="130"/>
    </row>
    <row r="326" spans="1:16" s="134" customFormat="1" ht="14.25" customHeight="1" thickBot="1">
      <c r="A326" s="569" t="s">
        <v>855</v>
      </c>
      <c r="B326" s="450" t="s">
        <v>856</v>
      </c>
      <c r="C326" s="450" t="s">
        <v>1215</v>
      </c>
      <c r="D326" s="472">
        <v>46579</v>
      </c>
      <c r="E326" s="450">
        <v>574</v>
      </c>
      <c r="F326" s="450">
        <v>582</v>
      </c>
      <c r="G326" s="451">
        <f t="shared" si="8"/>
        <v>8</v>
      </c>
      <c r="H326" s="450"/>
      <c r="I326" s="450"/>
      <c r="J326" s="451">
        <f t="shared" si="9"/>
        <v>0</v>
      </c>
      <c r="K326" s="450"/>
      <c r="L326" s="655"/>
      <c r="M326" s="453"/>
      <c r="N326" s="101"/>
      <c r="O326" s="130"/>
      <c r="P326" s="130"/>
    </row>
    <row r="327" spans="1:16" s="134" customFormat="1" ht="14.25" customHeight="1" thickBot="1">
      <c r="A327" s="532" t="s">
        <v>858</v>
      </c>
      <c r="B327" s="450" t="s">
        <v>161</v>
      </c>
      <c r="C327" s="450" t="s">
        <v>1216</v>
      </c>
      <c r="D327" s="450" t="s">
        <v>55</v>
      </c>
      <c r="E327" s="450"/>
      <c r="F327" s="450"/>
      <c r="G327" s="451">
        <f t="shared" si="8"/>
        <v>0</v>
      </c>
      <c r="H327" s="450">
        <v>298</v>
      </c>
      <c r="I327" s="450">
        <v>302</v>
      </c>
      <c r="J327" s="451">
        <f t="shared" si="9"/>
        <v>4</v>
      </c>
      <c r="K327" s="463"/>
      <c r="L327" s="654">
        <f>'ЭЭ ИПУ'!G154</f>
        <v>201</v>
      </c>
      <c r="M327" s="453"/>
      <c r="N327" s="101"/>
      <c r="O327" s="130"/>
      <c r="P327" s="130"/>
    </row>
    <row r="328" spans="1:16" s="134" customFormat="1" ht="14.25" customHeight="1" thickBot="1">
      <c r="A328" s="532" t="s">
        <v>858</v>
      </c>
      <c r="B328" s="450" t="s">
        <v>161</v>
      </c>
      <c r="C328" s="450" t="s">
        <v>1217</v>
      </c>
      <c r="D328" s="450" t="s">
        <v>47</v>
      </c>
      <c r="E328" s="450">
        <v>455</v>
      </c>
      <c r="F328" s="450">
        <v>460</v>
      </c>
      <c r="G328" s="451">
        <f t="shared" si="8"/>
        <v>5</v>
      </c>
      <c r="H328" s="450"/>
      <c r="I328" s="450"/>
      <c r="J328" s="451">
        <f t="shared" si="9"/>
        <v>0</v>
      </c>
      <c r="K328" s="450"/>
      <c r="L328" s="655"/>
      <c r="M328" s="453"/>
      <c r="N328" s="101"/>
      <c r="O328" s="130"/>
      <c r="P328" s="130"/>
    </row>
    <row r="329" spans="1:16" s="134" customFormat="1" ht="14.25" customHeight="1" thickBot="1">
      <c r="A329" s="569" t="s">
        <v>860</v>
      </c>
      <c r="B329" s="450" t="s">
        <v>162</v>
      </c>
      <c r="C329" s="450" t="s">
        <v>1218</v>
      </c>
      <c r="D329" s="450" t="s">
        <v>55</v>
      </c>
      <c r="E329" s="450"/>
      <c r="F329" s="450"/>
      <c r="G329" s="451">
        <f t="shared" ref="G329:G369" si="10">F329-E329</f>
        <v>0</v>
      </c>
      <c r="H329" s="450">
        <v>205</v>
      </c>
      <c r="I329" s="450">
        <v>207</v>
      </c>
      <c r="J329" s="451">
        <f t="shared" si="9"/>
        <v>2</v>
      </c>
      <c r="K329" s="463"/>
      <c r="L329" s="654">
        <f>'ЭЭ ИПУ'!G155</f>
        <v>89</v>
      </c>
      <c r="M329" s="450"/>
      <c r="N329" s="101"/>
      <c r="O329" s="130"/>
      <c r="P329" s="130"/>
    </row>
    <row r="330" spans="1:16" s="134" customFormat="1" ht="14.25" customHeight="1" thickBot="1">
      <c r="A330" s="569" t="s">
        <v>860</v>
      </c>
      <c r="B330" s="450" t="s">
        <v>162</v>
      </c>
      <c r="C330" s="450" t="s">
        <v>1219</v>
      </c>
      <c r="D330" s="450" t="s">
        <v>47</v>
      </c>
      <c r="E330" s="450">
        <v>392</v>
      </c>
      <c r="F330" s="450">
        <v>396</v>
      </c>
      <c r="G330" s="451">
        <f t="shared" si="10"/>
        <v>4</v>
      </c>
      <c r="H330" s="450"/>
      <c r="I330" s="450"/>
      <c r="J330" s="451">
        <f t="shared" ref="J330:J369" si="11">I330-H330</f>
        <v>0</v>
      </c>
      <c r="K330" s="450"/>
      <c r="L330" s="655"/>
      <c r="M330" s="450"/>
      <c r="N330" s="101"/>
      <c r="O330" s="130"/>
      <c r="P330" s="130"/>
    </row>
    <row r="331" spans="1:16" s="134" customFormat="1" ht="14.25" customHeight="1" thickBot="1">
      <c r="A331" s="569" t="s">
        <v>862</v>
      </c>
      <c r="B331" s="413" t="s">
        <v>295</v>
      </c>
      <c r="C331" s="450" t="s">
        <v>1220</v>
      </c>
      <c r="D331" s="450" t="s">
        <v>421</v>
      </c>
      <c r="E331" s="450"/>
      <c r="F331" s="450"/>
      <c r="G331" s="451">
        <f t="shared" si="10"/>
        <v>0</v>
      </c>
      <c r="H331" s="450">
        <v>72</v>
      </c>
      <c r="I331" s="450">
        <v>73</v>
      </c>
      <c r="J331" s="451">
        <f t="shared" si="11"/>
        <v>1</v>
      </c>
      <c r="K331" s="463"/>
      <c r="L331" s="662">
        <f>'ЭЭ ИПУ'!G156</f>
        <v>171</v>
      </c>
      <c r="M331" s="450"/>
      <c r="N331" s="101"/>
      <c r="O331" s="130"/>
      <c r="P331" s="130"/>
    </row>
    <row r="332" spans="1:16" s="134" customFormat="1" ht="14.25" customHeight="1" thickBot="1">
      <c r="A332" s="569" t="s">
        <v>862</v>
      </c>
      <c r="B332" s="413" t="s">
        <v>295</v>
      </c>
      <c r="C332" s="450" t="s">
        <v>1221</v>
      </c>
      <c r="D332" s="450" t="s">
        <v>421</v>
      </c>
      <c r="E332" s="450">
        <v>136</v>
      </c>
      <c r="F332" s="450">
        <v>137</v>
      </c>
      <c r="G332" s="451">
        <f t="shared" si="10"/>
        <v>1</v>
      </c>
      <c r="H332" s="450"/>
      <c r="I332" s="450"/>
      <c r="J332" s="451">
        <f t="shared" si="11"/>
        <v>0</v>
      </c>
      <c r="K332" s="450"/>
      <c r="L332" s="663"/>
      <c r="M332" s="450"/>
      <c r="N332" s="101"/>
      <c r="O332" s="130"/>
      <c r="P332" s="130"/>
    </row>
    <row r="333" spans="1:16" s="134" customFormat="1" ht="14.25" customHeight="1" thickBot="1">
      <c r="A333" s="569" t="s">
        <v>864</v>
      </c>
      <c r="B333" s="450" t="s">
        <v>163</v>
      </c>
      <c r="C333" s="450" t="s">
        <v>1275</v>
      </c>
      <c r="D333" s="450" t="s">
        <v>1276</v>
      </c>
      <c r="E333" s="450">
        <v>298</v>
      </c>
      <c r="F333" s="450">
        <v>312</v>
      </c>
      <c r="G333" s="451">
        <f t="shared" si="10"/>
        <v>14</v>
      </c>
      <c r="H333" s="450"/>
      <c r="I333" s="450"/>
      <c r="J333" s="451">
        <f t="shared" si="11"/>
        <v>0</v>
      </c>
      <c r="K333" s="463"/>
      <c r="L333" s="654">
        <f>'ЭЭ ИПУ'!G157</f>
        <v>178</v>
      </c>
      <c r="M333" s="450"/>
      <c r="N333" s="101"/>
      <c r="O333" s="130"/>
      <c r="P333" s="130"/>
    </row>
    <row r="334" spans="1:16" s="134" customFormat="1" ht="14.25" customHeight="1" thickBot="1">
      <c r="A334" s="569" t="s">
        <v>864</v>
      </c>
      <c r="B334" s="450" t="s">
        <v>163</v>
      </c>
      <c r="C334" s="450" t="s">
        <v>1277</v>
      </c>
      <c r="D334" s="450" t="s">
        <v>1276</v>
      </c>
      <c r="E334" s="450"/>
      <c r="F334" s="450"/>
      <c r="G334" s="451">
        <f t="shared" si="10"/>
        <v>0</v>
      </c>
      <c r="H334" s="450">
        <v>195</v>
      </c>
      <c r="I334" s="450">
        <v>206</v>
      </c>
      <c r="J334" s="451">
        <f t="shared" si="11"/>
        <v>11</v>
      </c>
      <c r="K334" s="450"/>
      <c r="L334" s="655"/>
      <c r="M334" s="450"/>
      <c r="N334" s="101"/>
      <c r="O334" s="130"/>
      <c r="P334" s="130"/>
    </row>
    <row r="335" spans="1:16" s="134" customFormat="1" ht="14.25" customHeight="1" thickBot="1">
      <c r="A335" s="569">
        <v>152</v>
      </c>
      <c r="B335" s="450" t="s">
        <v>867</v>
      </c>
      <c r="C335" s="450" t="s">
        <v>1222</v>
      </c>
      <c r="D335" s="472">
        <v>46626</v>
      </c>
      <c r="E335" s="450"/>
      <c r="F335" s="450"/>
      <c r="G335" s="451">
        <f t="shared" si="10"/>
        <v>0</v>
      </c>
      <c r="H335" s="450">
        <v>238</v>
      </c>
      <c r="I335" s="450">
        <v>246</v>
      </c>
      <c r="J335" s="451">
        <f t="shared" si="11"/>
        <v>8</v>
      </c>
      <c r="K335" s="463"/>
      <c r="L335" s="654">
        <f>'ЭЭ ИПУ'!G158</f>
        <v>184</v>
      </c>
      <c r="M335" s="453"/>
      <c r="N335" s="475" t="s">
        <v>1394</v>
      </c>
      <c r="O335" s="130"/>
      <c r="P335" s="130"/>
    </row>
    <row r="336" spans="1:16" s="134" customFormat="1" ht="14.25" customHeight="1" thickBot="1">
      <c r="A336" s="569" t="s">
        <v>866</v>
      </c>
      <c r="B336" s="450" t="s">
        <v>867</v>
      </c>
      <c r="C336" s="450" t="s">
        <v>1223</v>
      </c>
      <c r="D336" s="472">
        <v>46626</v>
      </c>
      <c r="E336" s="450">
        <v>458</v>
      </c>
      <c r="F336" s="450">
        <v>469</v>
      </c>
      <c r="G336" s="451">
        <f t="shared" si="10"/>
        <v>11</v>
      </c>
      <c r="H336" s="450"/>
      <c r="I336" s="450"/>
      <c r="J336" s="451">
        <f t="shared" si="11"/>
        <v>0</v>
      </c>
      <c r="K336" s="450"/>
      <c r="L336" s="655"/>
      <c r="M336" s="453"/>
      <c r="N336" s="101"/>
      <c r="O336" s="130"/>
      <c r="P336" s="130"/>
    </row>
    <row r="337" spans="1:16" s="134" customFormat="1" ht="14.25" customHeight="1" thickBot="1">
      <c r="A337" s="569" t="s">
        <v>869</v>
      </c>
      <c r="B337" s="450" t="s">
        <v>164</v>
      </c>
      <c r="C337" s="450" t="s">
        <v>1224</v>
      </c>
      <c r="D337" s="472">
        <v>46486</v>
      </c>
      <c r="E337" s="450"/>
      <c r="F337" s="450"/>
      <c r="G337" s="451">
        <f t="shared" si="10"/>
        <v>0</v>
      </c>
      <c r="H337" s="450">
        <v>101</v>
      </c>
      <c r="I337" s="450">
        <v>103</v>
      </c>
      <c r="J337" s="451">
        <f t="shared" si="11"/>
        <v>2</v>
      </c>
      <c r="K337" s="463"/>
      <c r="L337" s="654">
        <f>'ЭЭ ИПУ'!G159</f>
        <v>261</v>
      </c>
      <c r="M337" s="453"/>
      <c r="N337" s="101"/>
      <c r="O337" s="130"/>
      <c r="P337" s="130"/>
    </row>
    <row r="338" spans="1:16" s="134" customFormat="1" ht="14.25" customHeight="1" thickBot="1">
      <c r="A338" s="569" t="s">
        <v>869</v>
      </c>
      <c r="B338" s="450" t="s">
        <v>164</v>
      </c>
      <c r="C338" s="450" t="s">
        <v>1225</v>
      </c>
      <c r="D338" s="472">
        <v>46486</v>
      </c>
      <c r="E338" s="450">
        <v>343</v>
      </c>
      <c r="F338" s="450">
        <v>348</v>
      </c>
      <c r="G338" s="451">
        <f t="shared" si="10"/>
        <v>5</v>
      </c>
      <c r="H338" s="450"/>
      <c r="I338" s="450"/>
      <c r="J338" s="451">
        <f t="shared" si="11"/>
        <v>0</v>
      </c>
      <c r="K338" s="450"/>
      <c r="L338" s="655"/>
      <c r="M338" s="453"/>
      <c r="N338" s="101"/>
      <c r="O338" s="130"/>
      <c r="P338" s="130"/>
    </row>
    <row r="339" spans="1:16" s="134" customFormat="1" ht="14.25" customHeight="1" thickBot="1">
      <c r="A339" s="532" t="s">
        <v>871</v>
      </c>
      <c r="B339" s="450" t="s">
        <v>872</v>
      </c>
      <c r="C339" s="450" t="s">
        <v>1226</v>
      </c>
      <c r="D339" s="472">
        <v>47219</v>
      </c>
      <c r="E339" s="450"/>
      <c r="F339" s="450"/>
      <c r="G339" s="451">
        <f t="shared" si="10"/>
        <v>0</v>
      </c>
      <c r="H339" s="450">
        <v>180</v>
      </c>
      <c r="I339" s="450">
        <v>180</v>
      </c>
      <c r="J339" s="451">
        <f t="shared" si="11"/>
        <v>0</v>
      </c>
      <c r="K339" s="463"/>
      <c r="L339" s="654">
        <f>'ЭЭ ИПУ'!G160</f>
        <v>108</v>
      </c>
      <c r="M339" s="413">
        <v>167</v>
      </c>
      <c r="N339" s="101"/>
      <c r="O339" s="130"/>
      <c r="P339" s="130"/>
    </row>
    <row r="340" spans="1:16" s="134" customFormat="1" ht="14.25" customHeight="1" thickBot="1">
      <c r="A340" s="532" t="s">
        <v>871</v>
      </c>
      <c r="B340" s="450" t="s">
        <v>872</v>
      </c>
      <c r="C340" s="450" t="s">
        <v>1227</v>
      </c>
      <c r="D340" s="472">
        <v>47219</v>
      </c>
      <c r="E340" s="450">
        <v>368</v>
      </c>
      <c r="F340" s="450">
        <v>371</v>
      </c>
      <c r="G340" s="451">
        <f t="shared" si="10"/>
        <v>3</v>
      </c>
      <c r="H340" s="450"/>
      <c r="I340" s="450"/>
      <c r="J340" s="451">
        <f t="shared" si="11"/>
        <v>0</v>
      </c>
      <c r="K340" s="450"/>
      <c r="L340" s="655"/>
      <c r="M340" s="450"/>
      <c r="N340" s="101"/>
      <c r="O340" s="130"/>
      <c r="P340" s="130"/>
    </row>
    <row r="341" spans="1:16" s="134" customFormat="1" ht="14.25" customHeight="1" thickBot="1">
      <c r="A341" s="569" t="s">
        <v>874</v>
      </c>
      <c r="B341" s="450" t="s">
        <v>215</v>
      </c>
      <c r="C341" s="450" t="s">
        <v>1228</v>
      </c>
      <c r="D341" s="472">
        <v>46486</v>
      </c>
      <c r="E341" s="450"/>
      <c r="F341" s="450"/>
      <c r="G341" s="451">
        <f t="shared" si="10"/>
        <v>0</v>
      </c>
      <c r="H341" s="450">
        <v>920</v>
      </c>
      <c r="I341" s="450">
        <v>933</v>
      </c>
      <c r="J341" s="451">
        <f t="shared" si="11"/>
        <v>13</v>
      </c>
      <c r="K341" s="463"/>
      <c r="L341" s="654">
        <f>'ЭЭ ИПУ'!G161</f>
        <v>761</v>
      </c>
      <c r="M341" s="453"/>
      <c r="N341" s="101"/>
      <c r="O341" s="130"/>
      <c r="P341" s="130"/>
    </row>
    <row r="342" spans="1:16" s="134" customFormat="1" ht="14.25" customHeight="1" thickBot="1">
      <c r="A342" s="569" t="s">
        <v>874</v>
      </c>
      <c r="B342" s="450" t="s">
        <v>215</v>
      </c>
      <c r="C342" s="450" t="s">
        <v>1229</v>
      </c>
      <c r="D342" s="472">
        <v>46486</v>
      </c>
      <c r="E342" s="450">
        <v>1165</v>
      </c>
      <c r="F342" s="450">
        <v>1180</v>
      </c>
      <c r="G342" s="451">
        <f t="shared" si="10"/>
        <v>15</v>
      </c>
      <c r="H342" s="450"/>
      <c r="I342" s="450"/>
      <c r="J342" s="451">
        <f t="shared" si="11"/>
        <v>0</v>
      </c>
      <c r="K342" s="450"/>
      <c r="L342" s="655"/>
      <c r="M342" s="453"/>
      <c r="N342" s="101"/>
      <c r="O342" s="130"/>
      <c r="P342" s="130"/>
    </row>
    <row r="343" spans="1:16" s="134" customFormat="1" ht="14.25" customHeight="1" thickBot="1">
      <c r="A343" s="569" t="s">
        <v>876</v>
      </c>
      <c r="B343" s="450" t="s">
        <v>281</v>
      </c>
      <c r="C343" s="450" t="s">
        <v>1230</v>
      </c>
      <c r="D343" s="450" t="s">
        <v>55</v>
      </c>
      <c r="E343" s="450"/>
      <c r="F343" s="450"/>
      <c r="G343" s="451">
        <f t="shared" si="10"/>
        <v>0</v>
      </c>
      <c r="H343" s="450">
        <v>211</v>
      </c>
      <c r="I343" s="450">
        <v>212</v>
      </c>
      <c r="J343" s="451">
        <f t="shared" si="11"/>
        <v>1</v>
      </c>
      <c r="K343" s="463"/>
      <c r="L343" s="654">
        <f>'ЭЭ ИПУ'!G162</f>
        <v>73</v>
      </c>
      <c r="M343" s="450"/>
      <c r="N343" s="101"/>
      <c r="O343" s="130"/>
      <c r="P343" s="130"/>
    </row>
    <row r="344" spans="1:16" s="134" customFormat="1" ht="14.25" customHeight="1" thickBot="1">
      <c r="A344" s="569" t="s">
        <v>876</v>
      </c>
      <c r="B344" s="450" t="s">
        <v>281</v>
      </c>
      <c r="C344" s="450" t="s">
        <v>1231</v>
      </c>
      <c r="D344" s="450" t="s">
        <v>47</v>
      </c>
      <c r="E344" s="450">
        <v>306</v>
      </c>
      <c r="F344" s="450">
        <v>308</v>
      </c>
      <c r="G344" s="451">
        <f t="shared" si="10"/>
        <v>2</v>
      </c>
      <c r="H344" s="450"/>
      <c r="I344" s="450"/>
      <c r="J344" s="451">
        <f t="shared" si="11"/>
        <v>0</v>
      </c>
      <c r="K344" s="450"/>
      <c r="L344" s="655"/>
      <c r="M344" s="453"/>
      <c r="N344" s="101"/>
      <c r="O344" s="130"/>
      <c r="P344" s="130"/>
    </row>
    <row r="345" spans="1:16" s="134" customFormat="1" ht="14.25" customHeight="1" thickBot="1">
      <c r="A345" s="569" t="s">
        <v>878</v>
      </c>
      <c r="B345" s="450" t="s">
        <v>879</v>
      </c>
      <c r="C345" s="450" t="s">
        <v>1232</v>
      </c>
      <c r="D345" s="450" t="s">
        <v>1269</v>
      </c>
      <c r="E345" s="450"/>
      <c r="F345" s="450"/>
      <c r="G345" s="451">
        <f t="shared" si="10"/>
        <v>0</v>
      </c>
      <c r="H345" s="450">
        <v>294</v>
      </c>
      <c r="I345" s="450">
        <v>298</v>
      </c>
      <c r="J345" s="451">
        <f t="shared" si="11"/>
        <v>4</v>
      </c>
      <c r="K345" s="463"/>
      <c r="L345" s="654">
        <f>'ЭЭ ИПУ'!G163</f>
        <v>240</v>
      </c>
      <c r="M345" s="453"/>
      <c r="N345" s="101"/>
      <c r="O345" s="130"/>
      <c r="P345" s="130"/>
    </row>
    <row r="346" spans="1:16" s="134" customFormat="1" ht="14.25" customHeight="1" thickBot="1">
      <c r="A346" s="569" t="s">
        <v>878</v>
      </c>
      <c r="B346" s="450" t="s">
        <v>879</v>
      </c>
      <c r="C346" s="450" t="s">
        <v>1233</v>
      </c>
      <c r="D346" s="450" t="s">
        <v>1269</v>
      </c>
      <c r="E346" s="450">
        <v>635</v>
      </c>
      <c r="F346" s="450">
        <v>640</v>
      </c>
      <c r="G346" s="451">
        <f t="shared" si="10"/>
        <v>5</v>
      </c>
      <c r="H346" s="450"/>
      <c r="I346" s="450"/>
      <c r="J346" s="451">
        <f t="shared" si="11"/>
        <v>0</v>
      </c>
      <c r="K346" s="450"/>
      <c r="L346" s="655"/>
      <c r="M346" s="453"/>
      <c r="N346" s="101"/>
      <c r="O346" s="130"/>
      <c r="P346" s="130"/>
    </row>
    <row r="347" spans="1:16" s="134" customFormat="1" ht="14.25" customHeight="1" thickBot="1">
      <c r="A347" s="569" t="s">
        <v>881</v>
      </c>
      <c r="B347" s="450" t="s">
        <v>882</v>
      </c>
      <c r="C347" s="450"/>
      <c r="D347" s="450"/>
      <c r="E347" s="450"/>
      <c r="F347" s="450"/>
      <c r="G347" s="451">
        <f t="shared" si="10"/>
        <v>0</v>
      </c>
      <c r="H347" s="450"/>
      <c r="I347" s="450"/>
      <c r="J347" s="451">
        <f t="shared" si="11"/>
        <v>0</v>
      </c>
      <c r="K347" s="463"/>
      <c r="L347" s="471">
        <f>'ЭЭ ИПУ'!G164</f>
        <v>0</v>
      </c>
      <c r="M347" s="450"/>
      <c r="N347" s="101"/>
      <c r="O347" s="130"/>
      <c r="P347" s="130"/>
    </row>
    <row r="348" spans="1:16" s="134" customFormat="1" ht="14.25" customHeight="1" thickBot="1">
      <c r="A348" s="569" t="s">
        <v>883</v>
      </c>
      <c r="B348" s="450" t="s">
        <v>166</v>
      </c>
      <c r="C348" s="450" t="s">
        <v>1234</v>
      </c>
      <c r="D348" s="472">
        <v>46742</v>
      </c>
      <c r="E348" s="450"/>
      <c r="F348" s="450"/>
      <c r="G348" s="451">
        <f t="shared" si="10"/>
        <v>0</v>
      </c>
      <c r="H348" s="450">
        <v>363</v>
      </c>
      <c r="I348" s="450">
        <v>368</v>
      </c>
      <c r="J348" s="451">
        <f t="shared" si="11"/>
        <v>5</v>
      </c>
      <c r="K348" s="463"/>
      <c r="L348" s="654">
        <f>'ЭЭ ИПУ'!G165</f>
        <v>146</v>
      </c>
      <c r="M348" s="453"/>
      <c r="N348" s="557" t="s">
        <v>1388</v>
      </c>
      <c r="O348" s="130"/>
      <c r="P348" s="130"/>
    </row>
    <row r="349" spans="1:16" s="134" customFormat="1" ht="14.25" customHeight="1" thickBot="1">
      <c r="A349" s="569" t="s">
        <v>883</v>
      </c>
      <c r="B349" s="450" t="s">
        <v>166</v>
      </c>
      <c r="C349" s="450" t="s">
        <v>1235</v>
      </c>
      <c r="D349" s="472">
        <v>46742</v>
      </c>
      <c r="E349" s="450">
        <v>565</v>
      </c>
      <c r="F349" s="450">
        <v>587</v>
      </c>
      <c r="G349" s="451">
        <f t="shared" si="10"/>
        <v>22</v>
      </c>
      <c r="H349" s="450"/>
      <c r="I349" s="450"/>
      <c r="J349" s="451">
        <f t="shared" si="11"/>
        <v>0</v>
      </c>
      <c r="K349" s="450"/>
      <c r="L349" s="655"/>
      <c r="M349" s="453"/>
      <c r="N349" s="101"/>
      <c r="O349" s="130"/>
      <c r="P349" s="130"/>
    </row>
    <row r="350" spans="1:16" s="134" customFormat="1" ht="14.25" customHeight="1" thickBot="1">
      <c r="A350" s="569" t="s">
        <v>885</v>
      </c>
      <c r="B350" s="450" t="s">
        <v>886</v>
      </c>
      <c r="C350" s="450" t="s">
        <v>1236</v>
      </c>
      <c r="D350" s="450" t="s">
        <v>55</v>
      </c>
      <c r="E350" s="450"/>
      <c r="F350" s="450"/>
      <c r="G350" s="451">
        <f t="shared" si="10"/>
        <v>0</v>
      </c>
      <c r="H350" s="450">
        <v>205</v>
      </c>
      <c r="I350" s="450">
        <v>212</v>
      </c>
      <c r="J350" s="451">
        <f t="shared" si="11"/>
        <v>7</v>
      </c>
      <c r="K350" s="463"/>
      <c r="L350" s="654">
        <f>'ЭЭ ИПУ'!G166</f>
        <v>162</v>
      </c>
      <c r="M350" s="453"/>
      <c r="N350" s="101"/>
      <c r="O350" s="130"/>
      <c r="P350" s="130"/>
    </row>
    <row r="351" spans="1:16" s="134" customFormat="1" ht="14.25" customHeight="1" thickBot="1">
      <c r="A351" s="569" t="s">
        <v>885</v>
      </c>
      <c r="B351" s="450" t="s">
        <v>886</v>
      </c>
      <c r="C351" s="450" t="s">
        <v>1237</v>
      </c>
      <c r="D351" s="450" t="s">
        <v>47</v>
      </c>
      <c r="E351" s="450">
        <v>456</v>
      </c>
      <c r="F351" s="450">
        <v>466</v>
      </c>
      <c r="G351" s="451">
        <f t="shared" si="10"/>
        <v>10</v>
      </c>
      <c r="H351" s="450"/>
      <c r="I351" s="450"/>
      <c r="J351" s="451">
        <f t="shared" si="11"/>
        <v>0</v>
      </c>
      <c r="K351" s="450"/>
      <c r="L351" s="655"/>
      <c r="M351" s="453"/>
      <c r="N351" s="101"/>
      <c r="O351" s="130"/>
      <c r="P351" s="130"/>
    </row>
    <row r="352" spans="1:16" s="134" customFormat="1" ht="14.25" customHeight="1" thickBot="1">
      <c r="A352" s="569" t="s">
        <v>888</v>
      </c>
      <c r="B352" s="450" t="s">
        <v>889</v>
      </c>
      <c r="C352" s="450" t="s">
        <v>1238</v>
      </c>
      <c r="D352" s="472">
        <v>46612</v>
      </c>
      <c r="E352" s="450"/>
      <c r="F352" s="450"/>
      <c r="G352" s="451">
        <f t="shared" si="10"/>
        <v>0</v>
      </c>
      <c r="H352" s="450">
        <v>467</v>
      </c>
      <c r="I352" s="450">
        <v>473</v>
      </c>
      <c r="J352" s="451">
        <f t="shared" si="11"/>
        <v>6</v>
      </c>
      <c r="K352" s="463"/>
      <c r="L352" s="654">
        <f>'ЭЭ ИПУ'!G167</f>
        <v>291</v>
      </c>
      <c r="M352" s="453"/>
      <c r="O352" s="130"/>
      <c r="P352" s="130"/>
    </row>
    <row r="353" spans="1:16" s="134" customFormat="1" ht="14.25" customHeight="1" thickBot="1">
      <c r="A353" s="569" t="s">
        <v>888</v>
      </c>
      <c r="B353" s="450" t="s">
        <v>889</v>
      </c>
      <c r="C353" s="450" t="s">
        <v>1239</v>
      </c>
      <c r="D353" s="472">
        <v>46612</v>
      </c>
      <c r="E353" s="450">
        <v>913</v>
      </c>
      <c r="F353" s="450">
        <v>924</v>
      </c>
      <c r="G353" s="451">
        <f t="shared" si="10"/>
        <v>11</v>
      </c>
      <c r="H353" s="450"/>
      <c r="I353" s="450"/>
      <c r="J353" s="451">
        <f t="shared" si="11"/>
        <v>0</v>
      </c>
      <c r="K353" s="450"/>
      <c r="L353" s="655"/>
      <c r="M353" s="453"/>
      <c r="N353" s="101"/>
      <c r="O353" s="130"/>
      <c r="P353" s="130"/>
    </row>
    <row r="354" spans="1:16" s="134" customFormat="1" ht="14.25" customHeight="1" thickBot="1">
      <c r="A354" s="532" t="s">
        <v>891</v>
      </c>
      <c r="B354" s="450" t="s">
        <v>216</v>
      </c>
      <c r="C354" s="450" t="s">
        <v>1240</v>
      </c>
      <c r="D354" s="450" t="s">
        <v>55</v>
      </c>
      <c r="E354" s="450"/>
      <c r="F354" s="450"/>
      <c r="G354" s="451">
        <f t="shared" si="10"/>
        <v>0</v>
      </c>
      <c r="H354" s="450">
        <v>140</v>
      </c>
      <c r="I354" s="450">
        <v>143</v>
      </c>
      <c r="J354" s="451">
        <f t="shared" si="11"/>
        <v>3</v>
      </c>
      <c r="K354" s="463"/>
      <c r="L354" s="654">
        <f>'ЭЭ ИПУ'!G168</f>
        <v>145</v>
      </c>
      <c r="M354" s="450"/>
      <c r="N354" s="484" t="s">
        <v>1319</v>
      </c>
      <c r="O354" s="130"/>
      <c r="P354" s="130"/>
    </row>
    <row r="355" spans="1:16" s="134" customFormat="1" ht="14.25" customHeight="1" thickBot="1">
      <c r="A355" s="532" t="s">
        <v>891</v>
      </c>
      <c r="B355" s="450" t="s">
        <v>216</v>
      </c>
      <c r="C355" s="450" t="s">
        <v>1241</v>
      </c>
      <c r="D355" s="450" t="s">
        <v>47</v>
      </c>
      <c r="E355" s="450">
        <v>311</v>
      </c>
      <c r="F355" s="450">
        <v>315</v>
      </c>
      <c r="G355" s="451">
        <f t="shared" si="10"/>
        <v>4</v>
      </c>
      <c r="H355" s="450"/>
      <c r="I355" s="450"/>
      <c r="J355" s="451">
        <f t="shared" si="11"/>
        <v>0</v>
      </c>
      <c r="K355" s="450"/>
      <c r="L355" s="655"/>
      <c r="M355" s="450"/>
      <c r="N355" s="101"/>
      <c r="O355" s="130"/>
      <c r="P355" s="130"/>
    </row>
    <row r="356" spans="1:16" s="134" customFormat="1" ht="15.75" customHeight="1" thickBot="1">
      <c r="A356" s="532" t="s">
        <v>893</v>
      </c>
      <c r="B356" s="450" t="s">
        <v>282</v>
      </c>
      <c r="C356" s="450" t="s">
        <v>1242</v>
      </c>
      <c r="D356" s="450" t="s">
        <v>55</v>
      </c>
      <c r="E356" s="450"/>
      <c r="F356" s="450"/>
      <c r="G356" s="451">
        <f t="shared" si="10"/>
        <v>0</v>
      </c>
      <c r="H356" s="450">
        <v>260</v>
      </c>
      <c r="I356" s="450">
        <v>264</v>
      </c>
      <c r="J356" s="451">
        <f t="shared" si="11"/>
        <v>4</v>
      </c>
      <c r="K356" s="463"/>
      <c r="L356" s="654">
        <f>'ЭЭ ИПУ'!G169</f>
        <v>196</v>
      </c>
      <c r="M356" s="450"/>
      <c r="N356" s="475" t="s">
        <v>1281</v>
      </c>
      <c r="O356" s="130"/>
      <c r="P356" s="130"/>
    </row>
    <row r="357" spans="1:16" s="134" customFormat="1" ht="14.25" customHeight="1" thickBot="1">
      <c r="A357" s="532" t="s">
        <v>893</v>
      </c>
      <c r="B357" s="450" t="s">
        <v>282</v>
      </c>
      <c r="C357" s="450" t="s">
        <v>1243</v>
      </c>
      <c r="D357" s="450" t="s">
        <v>241</v>
      </c>
      <c r="E357" s="450">
        <v>877</v>
      </c>
      <c r="F357" s="450">
        <v>884</v>
      </c>
      <c r="G357" s="451">
        <f t="shared" si="10"/>
        <v>7</v>
      </c>
      <c r="H357" s="450"/>
      <c r="I357" s="450"/>
      <c r="J357" s="451">
        <f t="shared" si="11"/>
        <v>0</v>
      </c>
      <c r="K357" s="450"/>
      <c r="L357" s="655"/>
      <c r="M357" s="450"/>
      <c r="N357" s="101"/>
      <c r="O357" s="130"/>
      <c r="P357" s="130"/>
    </row>
    <row r="358" spans="1:16" s="134" customFormat="1" ht="14.25" customHeight="1" thickBot="1">
      <c r="A358" s="569" t="s">
        <v>895</v>
      </c>
      <c r="B358" s="450" t="s">
        <v>167</v>
      </c>
      <c r="C358" s="450" t="s">
        <v>1244</v>
      </c>
      <c r="D358" s="472">
        <v>46626</v>
      </c>
      <c r="E358" s="450"/>
      <c r="F358" s="450"/>
      <c r="G358" s="451">
        <f t="shared" si="10"/>
        <v>0</v>
      </c>
      <c r="H358" s="450">
        <v>200</v>
      </c>
      <c r="I358" s="450">
        <v>205</v>
      </c>
      <c r="J358" s="451">
        <f t="shared" si="11"/>
        <v>5</v>
      </c>
      <c r="K358" s="463"/>
      <c r="L358" s="654">
        <f>'ЭЭ ИПУ'!G170</f>
        <v>144</v>
      </c>
      <c r="M358" s="453" t="s">
        <v>1287</v>
      </c>
      <c r="N358" s="101"/>
      <c r="O358" s="130"/>
      <c r="P358" s="130"/>
    </row>
    <row r="359" spans="1:16" s="134" customFormat="1" ht="14.25" customHeight="1" thickBot="1">
      <c r="A359" s="569" t="s">
        <v>895</v>
      </c>
      <c r="B359" s="450" t="s">
        <v>167</v>
      </c>
      <c r="C359" s="450" t="s">
        <v>1245</v>
      </c>
      <c r="D359" s="472">
        <v>46626</v>
      </c>
      <c r="E359" s="450">
        <v>323</v>
      </c>
      <c r="F359" s="450">
        <v>329</v>
      </c>
      <c r="G359" s="451">
        <f t="shared" si="10"/>
        <v>6</v>
      </c>
      <c r="H359" s="450"/>
      <c r="I359" s="450"/>
      <c r="J359" s="451">
        <f t="shared" si="11"/>
        <v>0</v>
      </c>
      <c r="K359" s="450"/>
      <c r="L359" s="655"/>
      <c r="M359" s="453"/>
      <c r="N359" s="101"/>
      <c r="O359" s="130"/>
      <c r="P359" s="130"/>
    </row>
    <row r="360" spans="1:16" s="134" customFormat="1" ht="14.25" customHeight="1" thickBot="1">
      <c r="A360" s="532" t="s">
        <v>897</v>
      </c>
      <c r="B360" s="450" t="s">
        <v>168</v>
      </c>
      <c r="C360" s="450" t="s">
        <v>1246</v>
      </c>
      <c r="D360" s="450" t="s">
        <v>293</v>
      </c>
      <c r="E360" s="450"/>
      <c r="F360" s="450"/>
      <c r="G360" s="451">
        <f t="shared" si="10"/>
        <v>0</v>
      </c>
      <c r="H360" s="450">
        <v>3</v>
      </c>
      <c r="I360" s="450">
        <v>3</v>
      </c>
      <c r="J360" s="451">
        <f t="shared" si="11"/>
        <v>0</v>
      </c>
      <c r="K360" s="463"/>
      <c r="L360" s="654">
        <f>'ЭЭ ИПУ'!G171</f>
        <v>17</v>
      </c>
      <c r="M360" s="453"/>
      <c r="N360" s="101"/>
      <c r="O360" s="130"/>
      <c r="P360" s="130"/>
    </row>
    <row r="361" spans="1:16" s="134" customFormat="1" ht="14.25" customHeight="1" thickBot="1">
      <c r="A361" s="532" t="s">
        <v>897</v>
      </c>
      <c r="B361" s="450" t="s">
        <v>168</v>
      </c>
      <c r="C361" s="450" t="s">
        <v>1247</v>
      </c>
      <c r="D361" s="450" t="s">
        <v>292</v>
      </c>
      <c r="E361" s="450">
        <v>21</v>
      </c>
      <c r="F361" s="450">
        <v>21</v>
      </c>
      <c r="G361" s="451">
        <f t="shared" si="10"/>
        <v>0</v>
      </c>
      <c r="H361" s="450"/>
      <c r="I361" s="450"/>
      <c r="J361" s="451">
        <f t="shared" si="11"/>
        <v>0</v>
      </c>
      <c r="K361" s="450"/>
      <c r="L361" s="655"/>
      <c r="M361" s="450"/>
      <c r="N361" s="101"/>
      <c r="O361" s="130"/>
      <c r="P361" s="130"/>
    </row>
    <row r="362" spans="1:16" s="134" customFormat="1" ht="14.25" customHeight="1" thickBot="1">
      <c r="A362" s="532" t="s">
        <v>899</v>
      </c>
      <c r="B362" s="450" t="s">
        <v>273</v>
      </c>
      <c r="C362" s="450" t="s">
        <v>1248</v>
      </c>
      <c r="D362" s="450" t="s">
        <v>55</v>
      </c>
      <c r="E362" s="450"/>
      <c r="F362" s="450"/>
      <c r="G362" s="451">
        <f t="shared" si="10"/>
        <v>0</v>
      </c>
      <c r="H362" s="450">
        <v>117</v>
      </c>
      <c r="I362" s="450">
        <v>119</v>
      </c>
      <c r="J362" s="451">
        <f t="shared" si="11"/>
        <v>2</v>
      </c>
      <c r="K362" s="463"/>
      <c r="L362" s="654">
        <f>'ЭЭ ИПУ'!G172</f>
        <v>105</v>
      </c>
      <c r="M362" s="453"/>
      <c r="N362" s="101"/>
      <c r="O362" s="130"/>
      <c r="P362" s="130"/>
    </row>
    <row r="363" spans="1:16" s="134" customFormat="1" ht="14.25" customHeight="1" thickBot="1">
      <c r="A363" s="532" t="s">
        <v>899</v>
      </c>
      <c r="B363" s="450" t="s">
        <v>273</v>
      </c>
      <c r="C363" s="450" t="s">
        <v>1249</v>
      </c>
      <c r="D363" s="450" t="s">
        <v>47</v>
      </c>
      <c r="E363" s="450">
        <v>237</v>
      </c>
      <c r="F363" s="450">
        <v>240</v>
      </c>
      <c r="G363" s="451">
        <f t="shared" si="10"/>
        <v>3</v>
      </c>
      <c r="H363" s="450"/>
      <c r="I363" s="450"/>
      <c r="J363" s="451">
        <f t="shared" si="11"/>
        <v>0</v>
      </c>
      <c r="K363" s="450"/>
      <c r="L363" s="655"/>
      <c r="M363" s="453"/>
      <c r="N363" s="101"/>
      <c r="O363" s="130"/>
      <c r="P363" s="130"/>
    </row>
    <row r="364" spans="1:16" s="134" customFormat="1" ht="14.25" customHeight="1" thickBot="1">
      <c r="A364" s="569" t="s">
        <v>901</v>
      </c>
      <c r="B364" s="450" t="s">
        <v>169</v>
      </c>
      <c r="C364" s="450" t="s">
        <v>1250</v>
      </c>
      <c r="D364" s="472">
        <v>46647</v>
      </c>
      <c r="E364" s="450"/>
      <c r="F364" s="450"/>
      <c r="G364" s="451">
        <f t="shared" si="10"/>
        <v>0</v>
      </c>
      <c r="H364" s="450">
        <v>226</v>
      </c>
      <c r="I364" s="450">
        <v>229</v>
      </c>
      <c r="J364" s="451">
        <f t="shared" si="11"/>
        <v>3</v>
      </c>
      <c r="K364" s="463"/>
      <c r="L364" s="654">
        <f>'ЭЭ ИПУ'!G173</f>
        <v>164</v>
      </c>
      <c r="M364" s="453"/>
      <c r="N364" s="101"/>
      <c r="O364" s="130"/>
      <c r="P364" s="130"/>
    </row>
    <row r="365" spans="1:16" s="134" customFormat="1" ht="14.25" customHeight="1" thickBot="1">
      <c r="A365" s="569" t="s">
        <v>901</v>
      </c>
      <c r="B365" s="450" t="s">
        <v>169</v>
      </c>
      <c r="C365" s="450" t="s">
        <v>1251</v>
      </c>
      <c r="D365" s="472">
        <v>46647</v>
      </c>
      <c r="E365" s="450">
        <v>449</v>
      </c>
      <c r="F365" s="450">
        <v>455</v>
      </c>
      <c r="G365" s="451">
        <f t="shared" si="10"/>
        <v>6</v>
      </c>
      <c r="H365" s="450"/>
      <c r="I365" s="450"/>
      <c r="J365" s="451">
        <f t="shared" si="11"/>
        <v>0</v>
      </c>
      <c r="K365" s="450"/>
      <c r="L365" s="655"/>
      <c r="M365" s="453"/>
      <c r="N365" s="101"/>
      <c r="O365" s="130"/>
      <c r="P365" s="130"/>
    </row>
    <row r="366" spans="1:16" s="134" customFormat="1" ht="14.25" customHeight="1" thickBot="1">
      <c r="A366" s="532" t="s">
        <v>903</v>
      </c>
      <c r="B366" s="450" t="s">
        <v>904</v>
      </c>
      <c r="C366" s="450" t="s">
        <v>1252</v>
      </c>
      <c r="D366" s="450" t="s">
        <v>55</v>
      </c>
      <c r="E366" s="450"/>
      <c r="F366" s="450"/>
      <c r="G366" s="451">
        <f t="shared" si="10"/>
        <v>0</v>
      </c>
      <c r="H366" s="450">
        <v>180</v>
      </c>
      <c r="I366" s="450">
        <v>184</v>
      </c>
      <c r="J366" s="451">
        <f t="shared" si="11"/>
        <v>4</v>
      </c>
      <c r="K366" s="463"/>
      <c r="L366" s="654">
        <f>'ЭЭ ИПУ'!G174</f>
        <v>265</v>
      </c>
      <c r="M366" s="453"/>
      <c r="N366" s="101"/>
      <c r="O366" s="130"/>
      <c r="P366" s="130"/>
    </row>
    <row r="367" spans="1:16" s="134" customFormat="1" ht="14.25" customHeight="1" thickBot="1">
      <c r="A367" s="532" t="s">
        <v>903</v>
      </c>
      <c r="B367" s="450" t="s">
        <v>904</v>
      </c>
      <c r="C367" s="450" t="s">
        <v>1253</v>
      </c>
      <c r="D367" s="450" t="s">
        <v>47</v>
      </c>
      <c r="E367" s="450">
        <v>387</v>
      </c>
      <c r="F367" s="450">
        <v>394</v>
      </c>
      <c r="G367" s="451">
        <f t="shared" si="10"/>
        <v>7</v>
      </c>
      <c r="H367" s="450"/>
      <c r="I367" s="450"/>
      <c r="J367" s="451">
        <f t="shared" si="11"/>
        <v>0</v>
      </c>
      <c r="K367" s="450"/>
      <c r="L367" s="655"/>
      <c r="M367" s="453"/>
      <c r="N367" s="101"/>
      <c r="O367" s="130"/>
      <c r="P367" s="130"/>
    </row>
    <row r="368" spans="1:16" s="134" customFormat="1" ht="14.25" customHeight="1" thickBot="1">
      <c r="A368" s="569" t="s">
        <v>906</v>
      </c>
      <c r="B368" s="450" t="s">
        <v>402</v>
      </c>
      <c r="C368" s="450" t="s">
        <v>1288</v>
      </c>
      <c r="D368" s="472">
        <v>46582</v>
      </c>
      <c r="E368" s="450"/>
      <c r="F368" s="450"/>
      <c r="G368" s="451">
        <f t="shared" si="10"/>
        <v>0</v>
      </c>
      <c r="H368" s="450">
        <v>69</v>
      </c>
      <c r="I368" s="450">
        <v>73</v>
      </c>
      <c r="J368" s="451">
        <f t="shared" si="11"/>
        <v>4</v>
      </c>
      <c r="K368" s="463"/>
      <c r="L368" s="654">
        <f>'ЭЭ ИПУ'!G175</f>
        <v>146</v>
      </c>
      <c r="M368" s="453"/>
      <c r="N368" s="484"/>
      <c r="O368" s="130"/>
      <c r="P368" s="130"/>
    </row>
    <row r="369" spans="1:16" s="134" customFormat="1" ht="14.25" customHeight="1" thickBot="1">
      <c r="A369" s="569" t="s">
        <v>906</v>
      </c>
      <c r="B369" s="450" t="s">
        <v>402</v>
      </c>
      <c r="C369" s="450" t="s">
        <v>1289</v>
      </c>
      <c r="D369" s="472">
        <v>46589</v>
      </c>
      <c r="E369" s="450">
        <v>101</v>
      </c>
      <c r="F369" s="450">
        <v>105</v>
      </c>
      <c r="G369" s="451">
        <f t="shared" si="10"/>
        <v>4</v>
      </c>
      <c r="H369" s="450"/>
      <c r="I369" s="450"/>
      <c r="J369" s="451">
        <f t="shared" si="11"/>
        <v>0</v>
      </c>
      <c r="K369" s="450"/>
      <c r="L369" s="655"/>
      <c r="M369" s="453"/>
      <c r="N369" s="484"/>
      <c r="O369" s="130"/>
      <c r="P369" s="130"/>
    </row>
    <row r="370" spans="1:16" s="134" customFormat="1" ht="14.25" customHeight="1">
      <c r="A370" s="462"/>
      <c r="B370" s="454"/>
      <c r="C370" s="454"/>
      <c r="D370" s="454"/>
      <c r="E370" s="454">
        <f t="shared" ref="E370:K370" si="12">SUM(E7:E369)</f>
        <v>68093</v>
      </c>
      <c r="F370" s="454">
        <f t="shared" si="12"/>
        <v>69257</v>
      </c>
      <c r="G370" s="458">
        <f t="shared" si="12"/>
        <v>1164</v>
      </c>
      <c r="H370" s="454">
        <f t="shared" si="12"/>
        <v>36281</v>
      </c>
      <c r="I370" s="454">
        <f t="shared" si="12"/>
        <v>36896</v>
      </c>
      <c r="J370" s="459">
        <f>SUM(J7:J369)</f>
        <v>615</v>
      </c>
      <c r="K370" s="460">
        <f t="shared" si="12"/>
        <v>0</v>
      </c>
      <c r="M370" s="454"/>
      <c r="N370" s="101"/>
      <c r="O370" s="130"/>
      <c r="P370" s="130"/>
    </row>
    <row r="371" spans="1:16" s="134" customFormat="1" ht="14.25" customHeight="1">
      <c r="A371" s="462"/>
      <c r="B371" s="454"/>
      <c r="C371" s="454"/>
      <c r="D371" s="454"/>
      <c r="E371" s="454"/>
      <c r="F371" s="454"/>
      <c r="G371" s="454"/>
      <c r="H371" s="454"/>
      <c r="I371" s="454"/>
      <c r="J371" s="454"/>
      <c r="K371" s="454"/>
      <c r="M371" s="454"/>
      <c r="N371" s="101"/>
      <c r="O371" s="130"/>
      <c r="P371" s="130"/>
    </row>
    <row r="372" spans="1:16" s="134" customFormat="1" ht="14.25" customHeight="1">
      <c r="A372" s="395"/>
      <c r="B372" s="399"/>
      <c r="C372" s="225"/>
      <c r="D372" s="130"/>
      <c r="E372" s="101"/>
      <c r="F372" s="101"/>
      <c r="G372" s="101">
        <f>K370*4.33</f>
        <v>0</v>
      </c>
      <c r="H372" s="101"/>
      <c r="J372" s="134">
        <f>K370*3.23</f>
        <v>0</v>
      </c>
      <c r="M372" s="101"/>
      <c r="N372" s="101"/>
      <c r="O372" s="130"/>
      <c r="P372" s="130"/>
    </row>
    <row r="373" spans="1:16" s="134" customFormat="1" ht="14.25" customHeight="1">
      <c r="A373" s="395"/>
      <c r="B373" s="399"/>
      <c r="C373" s="225"/>
      <c r="D373" s="130"/>
      <c r="E373" s="101"/>
      <c r="F373" s="101"/>
      <c r="G373" s="101"/>
      <c r="H373" s="101"/>
      <c r="M373" s="101"/>
      <c r="N373" s="101"/>
      <c r="O373" s="130"/>
      <c r="P373" s="130"/>
    </row>
    <row r="374" spans="1:16" s="134" customFormat="1" ht="14.25" customHeight="1">
      <c r="A374" s="395"/>
      <c r="B374" s="399"/>
      <c r="C374" s="225"/>
      <c r="D374" s="130"/>
      <c r="E374" s="101"/>
      <c r="F374" s="101"/>
      <c r="G374" s="101"/>
      <c r="H374" s="101"/>
      <c r="M374" s="101"/>
      <c r="N374" s="101"/>
      <c r="O374" s="130"/>
      <c r="P374" s="130"/>
    </row>
    <row r="375" spans="1:16" s="134" customFormat="1" ht="14.25" customHeight="1">
      <c r="A375" s="395"/>
      <c r="B375" s="399"/>
      <c r="C375" s="225"/>
      <c r="D375" s="130"/>
      <c r="E375" s="101"/>
      <c r="F375" s="101"/>
      <c r="G375" s="101"/>
      <c r="H375" s="101"/>
      <c r="M375" s="101"/>
      <c r="N375" s="101"/>
      <c r="O375" s="130"/>
      <c r="P375" s="130"/>
    </row>
    <row r="376" spans="1:16" s="134" customFormat="1" ht="14.25" customHeight="1">
      <c r="A376" s="395"/>
      <c r="B376" s="399"/>
      <c r="C376" s="225"/>
      <c r="D376" s="130"/>
      <c r="E376" s="101"/>
      <c r="F376" s="101"/>
      <c r="G376" s="101"/>
      <c r="H376" s="101"/>
      <c r="M376" s="101"/>
      <c r="N376" s="101"/>
      <c r="O376" s="130"/>
      <c r="P376" s="130"/>
    </row>
    <row r="377" spans="1:16" s="134" customFormat="1" ht="14.25" customHeight="1" outlineLevel="1">
      <c r="A377" s="395"/>
      <c r="B377" s="399"/>
      <c r="C377" s="225"/>
      <c r="D377" s="130"/>
      <c r="E377" s="101"/>
      <c r="F377" s="101"/>
      <c r="G377" s="101"/>
      <c r="H377" s="101"/>
      <c r="M377" s="101"/>
      <c r="N377" s="101"/>
      <c r="O377" s="130"/>
      <c r="P377" s="130"/>
    </row>
    <row r="378" spans="1:16" s="134" customFormat="1" ht="14.25" customHeight="1" outlineLevel="1">
      <c r="A378" s="395"/>
      <c r="B378" s="399"/>
      <c r="C378" s="225"/>
      <c r="D378" s="130"/>
      <c r="E378" s="101"/>
      <c r="F378" s="101"/>
      <c r="G378" s="101"/>
      <c r="H378" s="101"/>
      <c r="M378" s="101"/>
      <c r="N378" s="101"/>
      <c r="O378" s="130"/>
      <c r="P378" s="130"/>
    </row>
    <row r="379" spans="1:16" s="134" customFormat="1" ht="14.25" customHeight="1">
      <c r="A379" s="395"/>
      <c r="B379" s="399"/>
      <c r="C379" s="225"/>
      <c r="D379" s="130"/>
      <c r="E379" s="101"/>
      <c r="F379" s="101"/>
      <c r="G379" s="101"/>
      <c r="H379" s="101"/>
      <c r="M379" s="101"/>
      <c r="N379" s="101"/>
      <c r="O379" s="130"/>
      <c r="P379" s="130"/>
    </row>
    <row r="380" spans="1:16" s="134" customFormat="1" ht="14.25" customHeight="1">
      <c r="A380" s="395"/>
      <c r="B380" s="399"/>
      <c r="C380" s="225"/>
      <c r="D380" s="130"/>
      <c r="E380" s="101"/>
      <c r="F380" s="101"/>
      <c r="G380" s="101"/>
      <c r="H380" s="101"/>
      <c r="M380" s="101"/>
      <c r="N380" s="101"/>
      <c r="O380" s="130"/>
      <c r="P380" s="130"/>
    </row>
    <row r="381" spans="1:16" s="134" customFormat="1" ht="14.25" customHeight="1">
      <c r="A381" s="395"/>
      <c r="B381" s="399"/>
      <c r="C381" s="225"/>
      <c r="D381" s="130"/>
      <c r="E381" s="101"/>
      <c r="F381" s="101"/>
      <c r="G381" s="101"/>
      <c r="H381" s="101"/>
      <c r="M381" s="101"/>
      <c r="N381" s="101"/>
      <c r="O381" s="130"/>
      <c r="P381" s="130"/>
    </row>
    <row r="382" spans="1:16" s="134" customFormat="1" ht="14.25" customHeight="1">
      <c r="A382" s="395"/>
      <c r="B382" s="399"/>
      <c r="C382" s="225"/>
      <c r="D382" s="130"/>
      <c r="E382" s="101"/>
      <c r="F382" s="101"/>
      <c r="G382" s="101"/>
      <c r="H382" s="101"/>
      <c r="M382" s="101"/>
      <c r="N382" s="101"/>
      <c r="O382" s="130"/>
      <c r="P382" s="130"/>
    </row>
    <row r="383" spans="1:16" s="134" customFormat="1" ht="14.25" customHeight="1" outlineLevel="1">
      <c r="A383" s="395"/>
      <c r="B383" s="399"/>
      <c r="C383" s="225"/>
      <c r="D383" s="130"/>
      <c r="E383" s="101"/>
      <c r="F383" s="101"/>
      <c r="G383" s="101"/>
      <c r="H383" s="101"/>
      <c r="M383" s="101"/>
      <c r="N383" s="101"/>
      <c r="O383" s="130"/>
      <c r="P383" s="130"/>
    </row>
    <row r="384" spans="1:16" s="134" customFormat="1" ht="14.25" customHeight="1" outlineLevel="1">
      <c r="A384" s="395"/>
      <c r="B384" s="399"/>
      <c r="C384" s="225"/>
      <c r="D384" s="130"/>
      <c r="E384" s="101"/>
      <c r="F384" s="101"/>
      <c r="G384" s="101"/>
      <c r="H384" s="101"/>
      <c r="M384" s="101"/>
      <c r="N384" s="101"/>
      <c r="O384" s="130"/>
      <c r="P384" s="130"/>
    </row>
    <row r="385" spans="1:16" s="134" customFormat="1" ht="14.25" customHeight="1">
      <c r="A385" s="395"/>
      <c r="B385" s="399"/>
      <c r="C385" s="225"/>
      <c r="D385" s="130"/>
      <c r="E385" s="101"/>
      <c r="F385" s="101"/>
      <c r="G385" s="101"/>
      <c r="H385" s="101"/>
      <c r="M385" s="101"/>
      <c r="N385" s="101"/>
      <c r="O385" s="130"/>
      <c r="P385" s="130"/>
    </row>
    <row r="386" spans="1:16" s="134" customFormat="1" ht="14.25" customHeight="1">
      <c r="A386" s="395"/>
      <c r="B386" s="399"/>
      <c r="C386" s="225"/>
      <c r="D386" s="130"/>
      <c r="E386" s="101"/>
      <c r="F386" s="101"/>
      <c r="G386" s="101"/>
      <c r="H386" s="101"/>
      <c r="M386" s="101"/>
      <c r="N386" s="101"/>
      <c r="O386" s="130"/>
      <c r="P386" s="130"/>
    </row>
    <row r="387" spans="1:16" s="134" customFormat="1" ht="14.25" customHeight="1">
      <c r="A387" s="395"/>
      <c r="B387" s="399"/>
      <c r="C387" s="225"/>
      <c r="D387" s="130"/>
      <c r="E387" s="101"/>
      <c r="F387" s="101"/>
      <c r="G387" s="101"/>
      <c r="H387" s="101"/>
      <c r="M387" s="101"/>
      <c r="N387" s="101"/>
      <c r="O387" s="130"/>
      <c r="P387" s="130"/>
    </row>
    <row r="388" spans="1:16" s="134" customFormat="1" ht="14.25" customHeight="1">
      <c r="A388" s="395"/>
      <c r="B388" s="399"/>
      <c r="C388" s="225"/>
      <c r="D388" s="130"/>
      <c r="E388" s="101"/>
      <c r="F388" s="101"/>
      <c r="G388" s="101"/>
      <c r="H388" s="101"/>
      <c r="M388" s="101"/>
      <c r="N388" s="101"/>
      <c r="O388" s="130"/>
      <c r="P388" s="130"/>
    </row>
    <row r="389" spans="1:16" s="134" customFormat="1" ht="14.25" customHeight="1">
      <c r="A389" s="395"/>
      <c r="B389" s="399"/>
      <c r="C389" s="225"/>
      <c r="D389" s="130"/>
      <c r="E389" s="101"/>
      <c r="F389" s="101"/>
      <c r="G389" s="101"/>
      <c r="H389" s="101"/>
      <c r="M389" s="101"/>
      <c r="N389" s="101"/>
      <c r="O389" s="130"/>
      <c r="P389" s="130"/>
    </row>
    <row r="390" spans="1:16" s="134" customFormat="1" ht="14.25" customHeight="1">
      <c r="A390" s="395"/>
      <c r="B390" s="399"/>
      <c r="C390" s="225"/>
      <c r="D390" s="130"/>
      <c r="E390" s="101"/>
      <c r="F390" s="101"/>
      <c r="G390" s="101"/>
      <c r="H390" s="101"/>
      <c r="M390" s="101"/>
      <c r="N390" s="101"/>
      <c r="O390" s="130"/>
      <c r="P390" s="130"/>
    </row>
    <row r="391" spans="1:16" s="134" customFormat="1" ht="14.25" customHeight="1">
      <c r="A391" s="395"/>
      <c r="B391" s="399"/>
      <c r="C391" s="225"/>
      <c r="D391" s="130"/>
      <c r="E391" s="101"/>
      <c r="F391" s="101"/>
      <c r="G391" s="101"/>
      <c r="H391" s="101"/>
      <c r="M391" s="101"/>
      <c r="N391" s="101"/>
      <c r="O391" s="130"/>
      <c r="P391" s="130"/>
    </row>
    <row r="392" spans="1:16" s="134" customFormat="1" ht="14.25" customHeight="1">
      <c r="A392" s="395"/>
      <c r="B392" s="399"/>
      <c r="C392" s="225"/>
      <c r="D392" s="130"/>
      <c r="E392" s="101"/>
      <c r="F392" s="101"/>
      <c r="G392" s="101"/>
      <c r="H392" s="101"/>
      <c r="M392" s="101"/>
      <c r="N392" s="101"/>
      <c r="O392" s="130"/>
      <c r="P392" s="130"/>
    </row>
    <row r="393" spans="1:16" s="134" customFormat="1" ht="14.25" customHeight="1">
      <c r="A393" s="395"/>
      <c r="B393" s="399"/>
      <c r="C393" s="225"/>
      <c r="D393" s="130"/>
      <c r="E393" s="101"/>
      <c r="F393" s="101"/>
      <c r="G393" s="101"/>
      <c r="H393" s="101"/>
      <c r="M393" s="101"/>
      <c r="N393" s="101"/>
      <c r="O393" s="130"/>
      <c r="P393" s="130"/>
    </row>
    <row r="394" spans="1:16" s="134" customFormat="1" ht="14.25" customHeight="1">
      <c r="A394" s="395"/>
      <c r="B394" s="399"/>
      <c r="C394" s="225"/>
      <c r="D394" s="130"/>
      <c r="E394" s="101"/>
      <c r="F394" s="101"/>
      <c r="G394" s="101"/>
      <c r="H394" s="101"/>
      <c r="M394" s="101"/>
      <c r="N394" s="101"/>
      <c r="O394" s="130"/>
      <c r="P394" s="130"/>
    </row>
    <row r="395" spans="1:16" s="134" customFormat="1" ht="14.25" customHeight="1">
      <c r="A395" s="395"/>
      <c r="B395" s="399"/>
      <c r="C395" s="225"/>
      <c r="D395" s="130"/>
      <c r="E395" s="101"/>
      <c r="F395" s="101"/>
      <c r="G395" s="101"/>
      <c r="H395" s="101"/>
      <c r="M395" s="101"/>
      <c r="N395" s="101"/>
      <c r="O395" s="130"/>
      <c r="P395" s="130"/>
    </row>
    <row r="396" spans="1:16" s="134" customFormat="1" ht="14.25" customHeight="1">
      <c r="A396" s="395"/>
      <c r="B396" s="399"/>
      <c r="C396" s="225"/>
      <c r="D396" s="130"/>
      <c r="E396" s="101"/>
      <c r="F396" s="101"/>
      <c r="G396" s="101"/>
      <c r="H396" s="101"/>
      <c r="M396" s="101"/>
      <c r="N396" s="101"/>
      <c r="O396" s="130"/>
      <c r="P396" s="130"/>
    </row>
    <row r="397" spans="1:16" s="134" customFormat="1" ht="14.25" customHeight="1">
      <c r="A397" s="395"/>
      <c r="B397" s="399"/>
      <c r="C397" s="225"/>
      <c r="D397" s="130"/>
      <c r="E397" s="101"/>
      <c r="F397" s="101"/>
      <c r="G397" s="101"/>
      <c r="H397" s="101"/>
      <c r="M397" s="101"/>
      <c r="N397" s="101"/>
      <c r="O397" s="130"/>
      <c r="P397" s="130"/>
    </row>
    <row r="398" spans="1:16" s="134" customFormat="1" ht="14.25" customHeight="1">
      <c r="A398" s="395"/>
      <c r="B398" s="399"/>
      <c r="C398" s="225"/>
      <c r="D398" s="130"/>
      <c r="E398" s="101"/>
      <c r="F398" s="101"/>
      <c r="G398" s="101"/>
      <c r="H398" s="101"/>
      <c r="M398" s="101"/>
      <c r="N398" s="101"/>
      <c r="O398" s="130"/>
      <c r="P398" s="130"/>
    </row>
    <row r="399" spans="1:16" s="134" customFormat="1" ht="14.25" customHeight="1">
      <c r="A399" s="395"/>
      <c r="B399" s="399"/>
      <c r="C399" s="225"/>
      <c r="D399" s="130"/>
      <c r="E399" s="101"/>
      <c r="F399" s="101"/>
      <c r="G399" s="101"/>
      <c r="H399" s="101"/>
      <c r="M399" s="101"/>
      <c r="N399" s="101"/>
      <c r="O399" s="130"/>
      <c r="P399" s="130"/>
    </row>
    <row r="400" spans="1:16" s="134" customFormat="1" ht="14.25" customHeight="1">
      <c r="A400" s="395"/>
      <c r="B400" s="399"/>
      <c r="C400" s="225"/>
      <c r="D400" s="130"/>
      <c r="E400" s="101"/>
      <c r="F400" s="101"/>
      <c r="G400" s="101"/>
      <c r="H400" s="101"/>
      <c r="M400" s="101"/>
      <c r="N400" s="101"/>
      <c r="O400" s="130"/>
      <c r="P400" s="130"/>
    </row>
    <row r="401" spans="1:16" s="134" customFormat="1" ht="14.25" customHeight="1">
      <c r="A401" s="395"/>
      <c r="B401" s="399"/>
      <c r="C401" s="225"/>
      <c r="D401" s="130"/>
      <c r="E401" s="101"/>
      <c r="F401" s="101"/>
      <c r="G401" s="101"/>
      <c r="H401" s="101"/>
      <c r="M401" s="101"/>
      <c r="N401" s="101"/>
      <c r="O401" s="130"/>
      <c r="P401" s="130"/>
    </row>
    <row r="402" spans="1:16" s="134" customFormat="1" ht="14.25" customHeight="1">
      <c r="A402" s="395"/>
      <c r="B402" s="399"/>
      <c r="C402" s="225"/>
      <c r="D402" s="130"/>
      <c r="E402" s="101"/>
      <c r="F402" s="101"/>
      <c r="G402" s="101"/>
      <c r="H402" s="101"/>
      <c r="M402" s="101"/>
      <c r="N402" s="101"/>
      <c r="O402" s="130"/>
      <c r="P402" s="130"/>
    </row>
    <row r="403" spans="1:16" s="134" customFormat="1" ht="14.25" customHeight="1">
      <c r="A403" s="395"/>
      <c r="B403" s="399"/>
      <c r="C403" s="225"/>
      <c r="D403" s="130"/>
      <c r="E403" s="101"/>
      <c r="F403" s="101"/>
      <c r="G403" s="101"/>
      <c r="H403" s="101"/>
      <c r="M403" s="101"/>
      <c r="N403" s="101"/>
      <c r="O403" s="130"/>
      <c r="P403" s="130"/>
    </row>
    <row r="404" spans="1:16" s="134" customFormat="1" ht="14.25" customHeight="1" outlineLevel="1">
      <c r="A404" s="395"/>
      <c r="B404" s="399"/>
      <c r="C404" s="225"/>
      <c r="D404" s="130"/>
      <c r="E404" s="101"/>
      <c r="F404" s="101"/>
      <c r="G404" s="101"/>
      <c r="H404" s="101"/>
      <c r="M404" s="101"/>
      <c r="N404" s="101"/>
      <c r="O404" s="130"/>
      <c r="P404" s="130"/>
    </row>
    <row r="405" spans="1:16" s="134" customFormat="1" ht="14.25" customHeight="1" outlineLevel="1">
      <c r="A405" s="395"/>
      <c r="B405" s="399"/>
      <c r="C405" s="225"/>
      <c r="D405" s="130"/>
      <c r="E405" s="101"/>
      <c r="F405" s="101"/>
      <c r="G405" s="101"/>
      <c r="H405" s="101"/>
      <c r="M405" s="101"/>
      <c r="N405" s="101"/>
      <c r="O405" s="130"/>
      <c r="P405" s="130"/>
    </row>
    <row r="406" spans="1:16" s="134" customFormat="1" ht="14.25" customHeight="1">
      <c r="A406" s="395"/>
      <c r="B406" s="399"/>
      <c r="C406" s="225"/>
      <c r="D406" s="130"/>
      <c r="E406" s="101"/>
      <c r="F406" s="101"/>
      <c r="G406" s="101"/>
      <c r="H406" s="101"/>
      <c r="M406" s="101"/>
      <c r="N406" s="101"/>
      <c r="O406" s="130"/>
      <c r="P406" s="130"/>
    </row>
    <row r="407" spans="1:16" s="134" customFormat="1" ht="14.25" customHeight="1" outlineLevel="1">
      <c r="A407" s="395"/>
      <c r="B407" s="399"/>
      <c r="C407" s="225"/>
      <c r="D407" s="130"/>
      <c r="E407" s="101"/>
      <c r="F407" s="101"/>
      <c r="G407" s="101"/>
      <c r="H407" s="101"/>
      <c r="M407" s="101"/>
      <c r="N407" s="101"/>
      <c r="O407" s="130"/>
      <c r="P407" s="130"/>
    </row>
    <row r="408" spans="1:16" s="134" customFormat="1" ht="14.25" customHeight="1" outlineLevel="1">
      <c r="A408" s="395"/>
      <c r="B408" s="399"/>
      <c r="C408" s="225"/>
      <c r="D408" s="130"/>
      <c r="E408" s="101"/>
      <c r="F408" s="101"/>
      <c r="G408" s="101"/>
      <c r="H408" s="101"/>
      <c r="M408" s="101"/>
      <c r="N408" s="101"/>
      <c r="O408" s="130"/>
      <c r="P408" s="130"/>
    </row>
    <row r="409" spans="1:16" s="134" customFormat="1" ht="14.25" customHeight="1">
      <c r="A409" s="395"/>
      <c r="B409" s="399"/>
      <c r="C409" s="225"/>
      <c r="D409" s="130"/>
      <c r="E409" s="101"/>
      <c r="F409" s="101"/>
      <c r="G409" s="101"/>
      <c r="H409" s="101"/>
      <c r="M409" s="101"/>
      <c r="N409" s="101"/>
      <c r="O409" s="130"/>
      <c r="P409" s="130"/>
    </row>
    <row r="410" spans="1:16" s="134" customFormat="1" ht="14.25" customHeight="1" outlineLevel="1">
      <c r="A410" s="395"/>
      <c r="B410" s="399"/>
      <c r="C410" s="225"/>
      <c r="D410" s="130"/>
      <c r="E410" s="101"/>
      <c r="F410" s="101"/>
      <c r="G410" s="101"/>
      <c r="H410" s="101"/>
      <c r="M410" s="101"/>
      <c r="N410" s="101"/>
      <c r="O410" s="130"/>
      <c r="P410" s="130"/>
    </row>
    <row r="411" spans="1:16" s="134" customFormat="1" ht="14.25" customHeight="1" outlineLevel="1">
      <c r="A411" s="395"/>
      <c r="B411" s="399"/>
      <c r="C411" s="225"/>
      <c r="D411" s="130"/>
      <c r="E411" s="101"/>
      <c r="F411" s="101"/>
      <c r="G411" s="101"/>
      <c r="H411" s="101"/>
      <c r="M411" s="101"/>
      <c r="N411" s="101"/>
      <c r="O411" s="130"/>
      <c r="P411" s="130"/>
    </row>
    <row r="412" spans="1:16" s="134" customFormat="1" ht="14.25" customHeight="1">
      <c r="A412" s="395"/>
      <c r="B412" s="399"/>
      <c r="C412" s="225"/>
      <c r="D412" s="130"/>
      <c r="E412" s="101"/>
      <c r="F412" s="101"/>
      <c r="G412" s="101"/>
      <c r="H412" s="101"/>
      <c r="M412" s="101"/>
      <c r="N412" s="101"/>
      <c r="O412" s="130"/>
      <c r="P412" s="130"/>
    </row>
    <row r="413" spans="1:16" s="134" customFormat="1" ht="14.25" customHeight="1">
      <c r="A413" s="395"/>
      <c r="B413" s="399"/>
      <c r="C413" s="225"/>
      <c r="D413" s="130"/>
      <c r="E413" s="101"/>
      <c r="F413" s="101"/>
      <c r="G413" s="101"/>
      <c r="H413" s="101"/>
      <c r="M413" s="101"/>
      <c r="N413" s="101"/>
      <c r="O413" s="130"/>
      <c r="P413" s="130"/>
    </row>
    <row r="414" spans="1:16" s="134" customFormat="1" ht="14.25" customHeight="1">
      <c r="A414" s="395"/>
      <c r="B414" s="399"/>
      <c r="C414" s="225"/>
      <c r="D414" s="130"/>
      <c r="E414" s="101"/>
      <c r="F414" s="101"/>
      <c r="G414" s="101"/>
      <c r="H414" s="101"/>
      <c r="M414" s="101"/>
      <c r="N414" s="101"/>
      <c r="O414" s="130"/>
      <c r="P414" s="130"/>
    </row>
    <row r="415" spans="1:16" s="134" customFormat="1" ht="14.25" customHeight="1">
      <c r="A415" s="395"/>
      <c r="B415" s="399"/>
      <c r="C415" s="225"/>
      <c r="D415" s="130"/>
      <c r="E415" s="101"/>
      <c r="F415" s="101"/>
      <c r="G415" s="101"/>
      <c r="H415" s="101"/>
      <c r="M415" s="101"/>
      <c r="N415" s="101"/>
      <c r="O415" s="130"/>
      <c r="P415" s="130"/>
    </row>
    <row r="416" spans="1:16" s="134" customFormat="1" ht="14.25" customHeight="1">
      <c r="A416" s="395"/>
      <c r="B416" s="399"/>
      <c r="C416" s="225"/>
      <c r="D416" s="130"/>
      <c r="E416" s="101"/>
      <c r="F416" s="101"/>
      <c r="G416" s="101"/>
      <c r="H416" s="101"/>
      <c r="M416" s="101"/>
      <c r="N416" s="101"/>
      <c r="O416" s="130"/>
      <c r="P416" s="130"/>
    </row>
    <row r="417" spans="1:16" s="134" customFormat="1" ht="14.25" customHeight="1">
      <c r="A417" s="395"/>
      <c r="B417" s="399"/>
      <c r="C417" s="225"/>
      <c r="D417" s="130"/>
      <c r="E417" s="101"/>
      <c r="F417" s="101"/>
      <c r="G417" s="101"/>
      <c r="H417" s="101"/>
      <c r="M417" s="101"/>
      <c r="N417" s="101"/>
      <c r="O417" s="130"/>
      <c r="P417" s="130"/>
    </row>
    <row r="418" spans="1:16" s="134" customFormat="1" ht="14.25" customHeight="1">
      <c r="A418" s="395"/>
      <c r="B418" s="399"/>
      <c r="C418" s="225"/>
      <c r="D418" s="130"/>
      <c r="E418" s="101"/>
      <c r="F418" s="101"/>
      <c r="G418" s="101"/>
      <c r="H418" s="101"/>
      <c r="M418" s="101"/>
      <c r="N418" s="101"/>
      <c r="O418" s="130"/>
      <c r="P418" s="130"/>
    </row>
    <row r="419" spans="1:16" s="134" customFormat="1" ht="14.25" customHeight="1" outlineLevel="1">
      <c r="A419" s="395"/>
      <c r="B419" s="399"/>
      <c r="C419" s="225"/>
      <c r="D419" s="130"/>
      <c r="E419" s="101"/>
      <c r="F419" s="101"/>
      <c r="G419" s="101"/>
      <c r="H419" s="101"/>
      <c r="M419" s="101"/>
      <c r="N419" s="101"/>
      <c r="O419" s="130"/>
      <c r="P419" s="130"/>
    </row>
    <row r="420" spans="1:16" s="134" customFormat="1" ht="14.25" customHeight="1" outlineLevel="1">
      <c r="A420" s="395"/>
      <c r="B420" s="399"/>
      <c r="C420" s="225"/>
      <c r="D420" s="130"/>
      <c r="E420" s="101"/>
      <c r="F420" s="101"/>
      <c r="G420" s="101"/>
      <c r="H420" s="101"/>
      <c r="M420" s="101"/>
      <c r="N420" s="101"/>
      <c r="O420" s="130"/>
      <c r="P420" s="130"/>
    </row>
    <row r="421" spans="1:16" s="134" customFormat="1" ht="14.25" customHeight="1">
      <c r="A421" s="395"/>
      <c r="B421" s="399"/>
      <c r="C421" s="225"/>
      <c r="D421" s="130"/>
      <c r="E421" s="101"/>
      <c r="F421" s="101"/>
      <c r="G421" s="101"/>
      <c r="H421" s="101"/>
      <c r="M421" s="101"/>
      <c r="N421" s="101"/>
      <c r="O421" s="130"/>
      <c r="P421" s="130"/>
    </row>
    <row r="422" spans="1:16" s="134" customFormat="1" ht="14.25" customHeight="1">
      <c r="A422" s="395"/>
      <c r="B422" s="399"/>
      <c r="C422" s="225"/>
      <c r="D422" s="130"/>
      <c r="E422" s="101"/>
      <c r="F422" s="101"/>
      <c r="G422" s="101"/>
      <c r="H422" s="101"/>
      <c r="M422" s="101"/>
      <c r="N422" s="101"/>
      <c r="O422" s="130"/>
      <c r="P422" s="130"/>
    </row>
    <row r="423" spans="1:16" s="134" customFormat="1" ht="14.25" customHeight="1">
      <c r="A423" s="395"/>
      <c r="B423" s="399"/>
      <c r="C423" s="225"/>
      <c r="D423" s="130"/>
      <c r="E423" s="101"/>
      <c r="F423" s="101"/>
      <c r="G423" s="101"/>
      <c r="H423" s="101"/>
      <c r="M423" s="101"/>
      <c r="N423" s="101"/>
      <c r="O423" s="130"/>
      <c r="P423" s="130"/>
    </row>
    <row r="424" spans="1:16" s="134" customFormat="1" ht="14.25" customHeight="1">
      <c r="A424" s="395"/>
      <c r="B424" s="399"/>
      <c r="C424" s="225"/>
      <c r="D424" s="130"/>
      <c r="E424" s="101"/>
      <c r="F424" s="101"/>
      <c r="G424" s="101"/>
      <c r="H424" s="101"/>
      <c r="M424" s="101"/>
      <c r="N424" s="101"/>
      <c r="O424" s="130"/>
      <c r="P424" s="130"/>
    </row>
    <row r="425" spans="1:16" s="134" customFormat="1" ht="14.25" customHeight="1" outlineLevel="1">
      <c r="A425" s="395"/>
      <c r="B425" s="399"/>
      <c r="C425" s="225"/>
      <c r="D425" s="130"/>
      <c r="E425" s="101"/>
      <c r="F425" s="101"/>
      <c r="G425" s="101"/>
      <c r="H425" s="101"/>
      <c r="M425" s="101"/>
      <c r="N425" s="101"/>
      <c r="O425" s="130"/>
      <c r="P425" s="130"/>
    </row>
    <row r="426" spans="1:16" s="134" customFormat="1" ht="14.25" customHeight="1" outlineLevel="1">
      <c r="A426" s="395"/>
      <c r="B426" s="399"/>
      <c r="C426" s="225"/>
      <c r="D426" s="130"/>
      <c r="E426" s="101"/>
      <c r="F426" s="101"/>
      <c r="G426" s="101"/>
      <c r="H426" s="101"/>
      <c r="M426" s="101"/>
      <c r="N426" s="101"/>
      <c r="O426" s="130"/>
      <c r="P426" s="130"/>
    </row>
    <row r="427" spans="1:16" s="134" customFormat="1" ht="14.25" customHeight="1">
      <c r="A427" s="395"/>
      <c r="B427" s="399"/>
      <c r="C427" s="225"/>
      <c r="D427" s="130"/>
      <c r="E427" s="101"/>
      <c r="F427" s="101"/>
      <c r="G427" s="101"/>
      <c r="H427" s="101"/>
      <c r="M427" s="101"/>
      <c r="N427" s="101"/>
      <c r="O427" s="130"/>
      <c r="P427" s="130"/>
    </row>
    <row r="428" spans="1:16" s="134" customFormat="1" ht="14.25" customHeight="1">
      <c r="A428" s="395"/>
      <c r="B428" s="399"/>
      <c r="C428" s="225"/>
      <c r="D428" s="130"/>
      <c r="E428" s="101"/>
      <c r="F428" s="101"/>
      <c r="G428" s="101"/>
      <c r="H428" s="101"/>
      <c r="M428" s="101"/>
      <c r="N428" s="101"/>
      <c r="O428" s="130"/>
      <c r="P428" s="130"/>
    </row>
    <row r="429" spans="1:16" s="134" customFormat="1" ht="14.25" customHeight="1">
      <c r="A429" s="395"/>
      <c r="B429" s="399"/>
      <c r="C429" s="225"/>
      <c r="D429" s="130"/>
      <c r="E429" s="101"/>
      <c r="F429" s="101"/>
      <c r="G429" s="101"/>
      <c r="H429" s="101"/>
      <c r="M429" s="101"/>
      <c r="N429" s="101"/>
      <c r="O429" s="130"/>
      <c r="P429" s="130"/>
    </row>
    <row r="430" spans="1:16" s="134" customFormat="1" ht="14.25" customHeight="1">
      <c r="A430" s="395"/>
      <c r="B430" s="399"/>
      <c r="C430" s="225"/>
      <c r="D430" s="130"/>
      <c r="E430" s="101"/>
      <c r="F430" s="101"/>
      <c r="G430" s="101"/>
      <c r="H430" s="101"/>
      <c r="M430" s="101"/>
      <c r="N430" s="101"/>
      <c r="O430" s="130"/>
      <c r="P430" s="130"/>
    </row>
    <row r="431" spans="1:16" s="134" customFormat="1" ht="14.25" customHeight="1">
      <c r="A431" s="395"/>
      <c r="B431" s="399"/>
      <c r="C431" s="225"/>
      <c r="D431" s="130"/>
      <c r="E431" s="101"/>
      <c r="F431" s="101"/>
      <c r="G431" s="101"/>
      <c r="H431" s="101"/>
      <c r="M431" s="101"/>
      <c r="N431" s="101"/>
      <c r="O431" s="130"/>
      <c r="P431" s="130"/>
    </row>
    <row r="432" spans="1:16" s="134" customFormat="1" ht="14.25" customHeight="1">
      <c r="A432" s="395"/>
      <c r="B432" s="399"/>
      <c r="C432" s="225"/>
      <c r="D432" s="130"/>
      <c r="E432" s="101"/>
      <c r="F432" s="101"/>
      <c r="G432" s="101"/>
      <c r="H432" s="101"/>
      <c r="M432" s="101"/>
      <c r="N432" s="101"/>
      <c r="O432" s="130"/>
      <c r="P432" s="130"/>
    </row>
    <row r="433" spans="1:16" s="134" customFormat="1" ht="14.25" customHeight="1">
      <c r="A433" s="395"/>
      <c r="B433" s="399"/>
      <c r="C433" s="225"/>
      <c r="D433" s="130"/>
      <c r="E433" s="101"/>
      <c r="F433" s="101"/>
      <c r="G433" s="101"/>
      <c r="H433" s="101"/>
      <c r="M433" s="101"/>
      <c r="N433" s="101"/>
      <c r="O433" s="130"/>
      <c r="P433" s="130"/>
    </row>
    <row r="434" spans="1:16" s="134" customFormat="1" ht="14.25" customHeight="1" outlineLevel="1">
      <c r="A434" s="395"/>
      <c r="B434" s="399"/>
      <c r="C434" s="225"/>
      <c r="D434" s="130"/>
      <c r="E434" s="101"/>
      <c r="F434" s="101"/>
      <c r="G434" s="101"/>
      <c r="H434" s="101"/>
      <c r="M434" s="101"/>
      <c r="N434" s="101"/>
      <c r="O434" s="130"/>
      <c r="P434" s="130"/>
    </row>
    <row r="435" spans="1:16" s="134" customFormat="1" ht="14.25" customHeight="1" outlineLevel="1">
      <c r="A435" s="395"/>
      <c r="B435" s="399"/>
      <c r="C435" s="225"/>
      <c r="D435" s="130"/>
      <c r="E435" s="101"/>
      <c r="F435" s="101"/>
      <c r="G435" s="101"/>
      <c r="H435" s="101"/>
      <c r="M435" s="101"/>
      <c r="N435" s="101"/>
      <c r="O435" s="130"/>
      <c r="P435" s="130"/>
    </row>
    <row r="436" spans="1:16" s="134" customFormat="1" ht="13.5" customHeight="1">
      <c r="A436" s="395"/>
      <c r="B436" s="399"/>
      <c r="C436" s="225"/>
      <c r="D436" s="130"/>
      <c r="E436" s="101"/>
      <c r="F436" s="101"/>
      <c r="G436" s="101"/>
      <c r="H436" s="101"/>
      <c r="M436" s="101"/>
      <c r="N436" s="101"/>
      <c r="O436" s="130"/>
      <c r="P436" s="130"/>
    </row>
    <row r="437" spans="1:16" s="134" customFormat="1" ht="13.5" customHeight="1">
      <c r="A437" s="395"/>
      <c r="B437" s="399"/>
      <c r="C437" s="225"/>
      <c r="D437" s="130"/>
      <c r="E437" s="101"/>
      <c r="F437" s="101"/>
      <c r="G437" s="101"/>
      <c r="H437" s="101"/>
      <c r="M437" s="101"/>
      <c r="N437" s="101"/>
      <c r="O437" s="130"/>
      <c r="P437" s="130"/>
    </row>
    <row r="438" spans="1:16" s="134" customFormat="1" ht="13.5" customHeight="1">
      <c r="A438" s="395"/>
      <c r="B438" s="399"/>
      <c r="C438" s="225"/>
      <c r="D438" s="130"/>
      <c r="E438" s="101"/>
      <c r="F438" s="101"/>
      <c r="G438" s="101"/>
      <c r="H438" s="101"/>
      <c r="M438" s="101"/>
      <c r="N438" s="101"/>
      <c r="O438" s="130"/>
      <c r="P438" s="130"/>
    </row>
    <row r="439" spans="1:16" s="134" customFormat="1" ht="14.25" customHeight="1">
      <c r="A439" s="395"/>
      <c r="B439" s="399"/>
      <c r="C439" s="225"/>
      <c r="D439" s="130"/>
      <c r="E439" s="101"/>
      <c r="F439" s="101"/>
      <c r="G439" s="101"/>
      <c r="H439" s="101"/>
      <c r="M439" s="101"/>
      <c r="N439" s="101"/>
      <c r="O439" s="130"/>
      <c r="P439" s="130"/>
    </row>
    <row r="440" spans="1:16" s="134" customFormat="1" ht="14.25" customHeight="1" outlineLevel="1">
      <c r="A440" s="395"/>
      <c r="B440" s="399"/>
      <c r="C440" s="225"/>
      <c r="D440" s="130"/>
      <c r="E440" s="101"/>
      <c r="F440" s="101"/>
      <c r="G440" s="101"/>
      <c r="H440" s="101"/>
      <c r="M440" s="101"/>
      <c r="N440" s="101"/>
      <c r="O440" s="130"/>
      <c r="P440" s="130"/>
    </row>
    <row r="441" spans="1:16" s="134" customFormat="1" ht="14.25" customHeight="1" outlineLevel="1">
      <c r="A441" s="395"/>
      <c r="B441" s="399"/>
      <c r="C441" s="225"/>
      <c r="D441" s="130"/>
      <c r="E441" s="101"/>
      <c r="F441" s="101"/>
      <c r="G441" s="101"/>
      <c r="H441" s="101"/>
      <c r="M441" s="101"/>
      <c r="N441" s="101"/>
      <c r="O441" s="130"/>
      <c r="P441" s="130"/>
    </row>
    <row r="442" spans="1:16" s="134" customFormat="1" ht="14.25" customHeight="1">
      <c r="A442" s="395"/>
      <c r="B442" s="399"/>
      <c r="C442" s="225"/>
      <c r="D442" s="130"/>
      <c r="E442" s="101"/>
      <c r="F442" s="101"/>
      <c r="G442" s="101"/>
      <c r="H442" s="101"/>
      <c r="M442" s="101"/>
      <c r="N442" s="101"/>
      <c r="O442" s="130"/>
      <c r="P442" s="130"/>
    </row>
    <row r="443" spans="1:16" s="134" customFormat="1" ht="14.25" customHeight="1" outlineLevel="1">
      <c r="A443" s="395"/>
      <c r="B443" s="399"/>
      <c r="C443" s="225"/>
      <c r="D443" s="130"/>
      <c r="E443" s="101"/>
      <c r="F443" s="101"/>
      <c r="G443" s="101"/>
      <c r="H443" s="101"/>
      <c r="M443" s="101"/>
      <c r="N443" s="101"/>
      <c r="O443" s="130"/>
      <c r="P443" s="130"/>
    </row>
    <row r="444" spans="1:16" s="134" customFormat="1" ht="14.25" customHeight="1" outlineLevel="1">
      <c r="A444" s="395"/>
      <c r="B444" s="399"/>
      <c r="C444" s="225"/>
      <c r="D444" s="130"/>
      <c r="E444" s="101"/>
      <c r="F444" s="101"/>
      <c r="G444" s="101"/>
      <c r="H444" s="101"/>
      <c r="M444" s="101"/>
      <c r="N444" s="101"/>
      <c r="O444" s="130"/>
      <c r="P444" s="130"/>
    </row>
    <row r="445" spans="1:16" s="134" customFormat="1" ht="14.25" customHeight="1">
      <c r="A445" s="395"/>
      <c r="B445" s="399"/>
      <c r="C445" s="225"/>
      <c r="D445" s="130"/>
      <c r="E445" s="101"/>
      <c r="F445" s="101"/>
      <c r="G445" s="101"/>
      <c r="H445" s="101"/>
      <c r="M445" s="101"/>
      <c r="N445" s="101"/>
      <c r="O445" s="130"/>
      <c r="P445" s="130"/>
    </row>
    <row r="446" spans="1:16" s="134" customFormat="1" ht="14.25" customHeight="1" outlineLevel="1">
      <c r="A446" s="395"/>
      <c r="B446" s="399"/>
      <c r="C446" s="225"/>
      <c r="D446" s="130"/>
      <c r="E446" s="101"/>
      <c r="F446" s="101"/>
      <c r="G446" s="101"/>
      <c r="H446" s="101"/>
      <c r="M446" s="101"/>
      <c r="N446" s="101"/>
      <c r="O446" s="130"/>
      <c r="P446" s="130"/>
    </row>
    <row r="447" spans="1:16" s="134" customFormat="1" ht="14.25" customHeight="1" outlineLevel="1">
      <c r="A447" s="395"/>
      <c r="B447" s="399"/>
      <c r="C447" s="225"/>
      <c r="D447" s="130"/>
      <c r="E447" s="101"/>
      <c r="F447" s="101"/>
      <c r="G447" s="101"/>
      <c r="H447" s="101"/>
      <c r="M447" s="101"/>
      <c r="N447" s="101"/>
      <c r="O447" s="130"/>
      <c r="P447" s="130"/>
    </row>
    <row r="448" spans="1:16" s="134" customFormat="1" ht="14.25" customHeight="1">
      <c r="A448" s="395"/>
      <c r="B448" s="399"/>
      <c r="C448" s="225"/>
      <c r="D448" s="130"/>
      <c r="E448" s="101"/>
      <c r="F448" s="101"/>
      <c r="G448" s="101"/>
      <c r="H448" s="101"/>
      <c r="M448" s="101"/>
      <c r="N448" s="101"/>
      <c r="O448" s="130"/>
      <c r="P448" s="130"/>
    </row>
    <row r="449" spans="1:16" s="134" customFormat="1" ht="14.25" customHeight="1">
      <c r="A449" s="395"/>
      <c r="B449" s="399"/>
      <c r="C449" s="225"/>
      <c r="D449" s="130"/>
      <c r="E449" s="101"/>
      <c r="F449" s="101"/>
      <c r="G449" s="101"/>
      <c r="H449" s="101"/>
      <c r="M449" s="101"/>
      <c r="N449" s="101"/>
      <c r="O449" s="130"/>
      <c r="P449" s="130"/>
    </row>
    <row r="450" spans="1:16" s="134" customFormat="1" ht="14.25" customHeight="1">
      <c r="A450" s="395"/>
      <c r="B450" s="399"/>
      <c r="C450" s="225"/>
      <c r="D450" s="130"/>
      <c r="E450" s="101"/>
      <c r="F450" s="101"/>
      <c r="G450" s="101"/>
      <c r="H450" s="101"/>
      <c r="M450" s="101"/>
      <c r="N450" s="101"/>
      <c r="O450" s="130"/>
      <c r="P450" s="130"/>
    </row>
    <row r="451" spans="1:16" s="134" customFormat="1" ht="14.25" customHeight="1">
      <c r="A451" s="395"/>
      <c r="B451" s="399"/>
      <c r="C451" s="225"/>
      <c r="D451" s="130"/>
      <c r="E451" s="101"/>
      <c r="F451" s="101"/>
      <c r="G451" s="101"/>
      <c r="H451" s="101"/>
      <c r="M451" s="101"/>
      <c r="N451" s="101"/>
      <c r="O451" s="130"/>
      <c r="P451" s="130"/>
    </row>
    <row r="452" spans="1:16" s="134" customFormat="1" ht="14.25" customHeight="1" outlineLevel="1">
      <c r="A452" s="395"/>
      <c r="B452" s="399"/>
      <c r="C452" s="225"/>
      <c r="D452" s="130"/>
      <c r="E452" s="101"/>
      <c r="F452" s="101"/>
      <c r="G452" s="101"/>
      <c r="H452" s="101"/>
      <c r="M452" s="101"/>
      <c r="N452" s="101"/>
      <c r="O452" s="130"/>
      <c r="P452" s="130"/>
    </row>
    <row r="453" spans="1:16" s="134" customFormat="1" ht="14.25" customHeight="1" outlineLevel="1">
      <c r="A453" s="395"/>
      <c r="B453" s="399"/>
      <c r="C453" s="225"/>
      <c r="D453" s="130"/>
      <c r="E453" s="101"/>
      <c r="F453" s="101"/>
      <c r="G453" s="101"/>
      <c r="H453" s="101"/>
      <c r="M453" s="101"/>
      <c r="N453" s="101"/>
      <c r="O453" s="130"/>
      <c r="P453" s="130"/>
    </row>
    <row r="454" spans="1:16" s="134" customFormat="1" ht="14.25" customHeight="1">
      <c r="A454" s="395"/>
      <c r="B454" s="399"/>
      <c r="C454" s="225"/>
      <c r="D454" s="130"/>
      <c r="E454" s="101"/>
      <c r="F454" s="101"/>
      <c r="G454" s="101"/>
      <c r="H454" s="101"/>
      <c r="M454" s="101"/>
      <c r="N454" s="101"/>
      <c r="O454" s="130"/>
      <c r="P454" s="130"/>
    </row>
    <row r="455" spans="1:16" s="134" customFormat="1" ht="14.25" customHeight="1" outlineLevel="1">
      <c r="A455" s="395"/>
      <c r="B455" s="399"/>
      <c r="C455" s="225"/>
      <c r="D455" s="130"/>
      <c r="E455" s="101"/>
      <c r="F455" s="101"/>
      <c r="G455" s="101"/>
      <c r="H455" s="101"/>
      <c r="M455" s="101"/>
      <c r="N455" s="101"/>
      <c r="O455" s="130"/>
      <c r="P455" s="130"/>
    </row>
    <row r="456" spans="1:16" s="134" customFormat="1" ht="14.25" customHeight="1" outlineLevel="1">
      <c r="A456" s="395"/>
      <c r="B456" s="399"/>
      <c r="C456" s="225"/>
      <c r="D456" s="130"/>
      <c r="E456" s="101"/>
      <c r="F456" s="101"/>
      <c r="G456" s="101"/>
      <c r="H456" s="101"/>
      <c r="M456" s="101"/>
      <c r="N456" s="101"/>
      <c r="O456" s="130"/>
      <c r="P456" s="130"/>
    </row>
    <row r="457" spans="1:16" s="134" customFormat="1" ht="14.25" customHeight="1">
      <c r="A457" s="395"/>
      <c r="B457" s="399"/>
      <c r="C457" s="225"/>
      <c r="D457" s="130"/>
      <c r="E457" s="101"/>
      <c r="F457" s="101"/>
      <c r="G457" s="101"/>
      <c r="H457" s="101"/>
      <c r="M457" s="101"/>
      <c r="N457" s="101"/>
      <c r="O457" s="130"/>
      <c r="P457" s="130"/>
    </row>
    <row r="458" spans="1:16" s="134" customFormat="1" ht="14.25" customHeight="1">
      <c r="A458" s="395"/>
      <c r="B458" s="399"/>
      <c r="C458" s="225"/>
      <c r="D458" s="130"/>
      <c r="E458" s="101"/>
      <c r="F458" s="101"/>
      <c r="G458" s="101"/>
      <c r="H458" s="101"/>
      <c r="M458" s="101"/>
      <c r="N458" s="101"/>
      <c r="O458" s="130"/>
      <c r="P458" s="130"/>
    </row>
    <row r="459" spans="1:16" s="134" customFormat="1" ht="14.25" customHeight="1">
      <c r="A459" s="395"/>
      <c r="B459" s="399"/>
      <c r="C459" s="225"/>
      <c r="D459" s="130"/>
      <c r="E459" s="101"/>
      <c r="F459" s="101"/>
      <c r="G459" s="101"/>
      <c r="H459" s="101"/>
      <c r="M459" s="101"/>
      <c r="N459" s="101"/>
      <c r="O459" s="130"/>
      <c r="P459" s="130"/>
    </row>
    <row r="460" spans="1:16" s="134" customFormat="1" ht="14.25" customHeight="1">
      <c r="A460" s="395"/>
      <c r="B460" s="399"/>
      <c r="C460" s="225"/>
      <c r="D460" s="130"/>
      <c r="E460" s="101"/>
      <c r="F460" s="101"/>
      <c r="G460" s="101"/>
      <c r="H460" s="101"/>
      <c r="M460" s="101"/>
      <c r="N460" s="101"/>
      <c r="O460" s="130"/>
      <c r="P460" s="130"/>
    </row>
    <row r="461" spans="1:16" s="134" customFormat="1" ht="14.25" customHeight="1" outlineLevel="1">
      <c r="A461" s="395"/>
      <c r="B461" s="399"/>
      <c r="C461" s="225"/>
      <c r="D461" s="130"/>
      <c r="E461" s="101"/>
      <c r="F461" s="101"/>
      <c r="G461" s="101"/>
      <c r="H461" s="101"/>
      <c r="M461" s="101"/>
      <c r="N461" s="101"/>
      <c r="O461" s="130"/>
      <c r="P461" s="130"/>
    </row>
    <row r="462" spans="1:16" s="134" customFormat="1" ht="14.25" customHeight="1" outlineLevel="1">
      <c r="A462" s="395"/>
      <c r="B462" s="399"/>
      <c r="C462" s="225"/>
      <c r="D462" s="130"/>
      <c r="E462" s="101"/>
      <c r="F462" s="101"/>
      <c r="G462" s="101"/>
      <c r="H462" s="101"/>
      <c r="M462" s="101"/>
      <c r="N462" s="101"/>
      <c r="O462" s="130"/>
      <c r="P462" s="130"/>
    </row>
    <row r="463" spans="1:16" s="134" customFormat="1" ht="14.25" customHeight="1">
      <c r="A463" s="395"/>
      <c r="B463" s="399"/>
      <c r="C463" s="225"/>
      <c r="D463" s="130"/>
      <c r="E463" s="101"/>
      <c r="F463" s="101"/>
      <c r="G463" s="101"/>
      <c r="H463" s="101"/>
      <c r="M463" s="101"/>
      <c r="N463" s="101"/>
      <c r="O463" s="130"/>
      <c r="P463" s="130"/>
    </row>
    <row r="464" spans="1:16" s="134" customFormat="1" ht="14.25" customHeight="1">
      <c r="A464" s="395"/>
      <c r="B464" s="399"/>
      <c r="C464" s="225"/>
      <c r="D464" s="130"/>
      <c r="E464" s="101"/>
      <c r="F464" s="101"/>
      <c r="G464" s="101"/>
      <c r="H464" s="101"/>
      <c r="M464" s="101"/>
      <c r="N464" s="101"/>
      <c r="O464" s="130"/>
      <c r="P464" s="130"/>
    </row>
    <row r="465" spans="1:16" s="134" customFormat="1" ht="14.25" customHeight="1">
      <c r="A465" s="395"/>
      <c r="B465" s="399"/>
      <c r="C465" s="225"/>
      <c r="D465" s="130"/>
      <c r="E465" s="101"/>
      <c r="F465" s="101"/>
      <c r="G465" s="101"/>
      <c r="H465" s="101"/>
      <c r="M465" s="101"/>
      <c r="N465" s="101"/>
      <c r="O465" s="130"/>
      <c r="P465" s="130"/>
    </row>
    <row r="466" spans="1:16" s="134" customFormat="1" ht="14.25" customHeight="1">
      <c r="A466" s="395"/>
      <c r="B466" s="399"/>
      <c r="C466" s="225"/>
      <c r="D466" s="130"/>
      <c r="E466" s="101"/>
      <c r="F466" s="101"/>
      <c r="G466" s="101"/>
      <c r="H466" s="101"/>
      <c r="M466" s="101"/>
      <c r="N466" s="101"/>
      <c r="O466" s="130"/>
      <c r="P466" s="130"/>
    </row>
    <row r="467" spans="1:16" s="134" customFormat="1" ht="14.25" customHeight="1">
      <c r="A467" s="395"/>
      <c r="B467" s="399"/>
      <c r="C467" s="225"/>
      <c r="D467" s="130"/>
      <c r="E467" s="101"/>
      <c r="F467" s="101"/>
      <c r="G467" s="101"/>
      <c r="H467" s="101"/>
      <c r="M467" s="101"/>
      <c r="N467" s="101"/>
      <c r="O467" s="130"/>
      <c r="P467" s="130"/>
    </row>
    <row r="468" spans="1:16" s="134" customFormat="1" ht="14.25" customHeight="1">
      <c r="A468" s="395"/>
      <c r="B468" s="399"/>
      <c r="C468" s="225"/>
      <c r="D468" s="130"/>
      <c r="E468" s="101"/>
      <c r="F468" s="101"/>
      <c r="G468" s="101"/>
      <c r="H468" s="101"/>
      <c r="M468" s="101"/>
      <c r="N468" s="101"/>
      <c r="O468" s="130"/>
      <c r="P468" s="130"/>
    </row>
    <row r="469" spans="1:16" s="134" customFormat="1" ht="14.25" customHeight="1">
      <c r="A469" s="395"/>
      <c r="B469" s="399"/>
      <c r="C469" s="225"/>
      <c r="D469" s="130"/>
      <c r="E469" s="101"/>
      <c r="F469" s="101"/>
      <c r="G469" s="101"/>
      <c r="H469" s="101"/>
      <c r="M469" s="101"/>
      <c r="N469" s="101"/>
      <c r="O469" s="130"/>
      <c r="P469" s="130"/>
    </row>
    <row r="470" spans="1:16" s="134" customFormat="1" ht="14.25" customHeight="1" outlineLevel="1">
      <c r="A470" s="395"/>
      <c r="B470" s="399"/>
      <c r="C470" s="225"/>
      <c r="D470" s="130"/>
      <c r="E470" s="101"/>
      <c r="F470" s="101"/>
      <c r="G470" s="101"/>
      <c r="H470" s="101"/>
      <c r="M470" s="101"/>
      <c r="N470" s="101"/>
      <c r="O470" s="130"/>
      <c r="P470" s="130"/>
    </row>
    <row r="471" spans="1:16" s="134" customFormat="1" ht="14.25" customHeight="1" outlineLevel="1">
      <c r="A471" s="395"/>
      <c r="B471" s="399"/>
      <c r="C471" s="225"/>
      <c r="D471" s="130"/>
      <c r="E471" s="101"/>
      <c r="F471" s="101"/>
      <c r="G471" s="101"/>
      <c r="H471" s="101"/>
      <c r="M471" s="101"/>
      <c r="N471" s="101"/>
      <c r="O471" s="130"/>
      <c r="P471" s="130"/>
    </row>
    <row r="472" spans="1:16" s="134" customFormat="1" ht="14.25" customHeight="1">
      <c r="A472" s="395"/>
      <c r="B472" s="399"/>
      <c r="C472" s="225"/>
      <c r="D472" s="130"/>
      <c r="E472" s="101"/>
      <c r="F472" s="101"/>
      <c r="G472" s="101"/>
      <c r="H472" s="101"/>
      <c r="M472" s="101"/>
      <c r="N472" s="101"/>
      <c r="O472" s="130"/>
      <c r="P472" s="130"/>
    </row>
    <row r="473" spans="1:16" s="134" customFormat="1" ht="14.25" customHeight="1" outlineLevel="1">
      <c r="A473" s="395"/>
      <c r="B473" s="399"/>
      <c r="C473" s="225"/>
      <c r="D473" s="130"/>
      <c r="E473" s="101"/>
      <c r="F473" s="101"/>
      <c r="G473" s="101"/>
      <c r="H473" s="101"/>
      <c r="M473" s="101"/>
      <c r="N473" s="101"/>
      <c r="O473" s="130"/>
      <c r="P473" s="130"/>
    </row>
    <row r="474" spans="1:16" s="134" customFormat="1" ht="14.25" customHeight="1" outlineLevel="1">
      <c r="A474" s="395"/>
      <c r="B474" s="399"/>
      <c r="C474" s="225"/>
      <c r="D474" s="130"/>
      <c r="E474" s="101"/>
      <c r="F474" s="101"/>
      <c r="G474" s="101"/>
      <c r="H474" s="101"/>
      <c r="M474" s="101"/>
      <c r="N474" s="101"/>
      <c r="O474" s="130"/>
      <c r="P474" s="130"/>
    </row>
    <row r="475" spans="1:16" s="134" customFormat="1" ht="14.25" customHeight="1">
      <c r="A475" s="395"/>
      <c r="B475" s="399"/>
      <c r="C475" s="225"/>
      <c r="D475" s="130"/>
      <c r="E475" s="101"/>
      <c r="F475" s="101"/>
      <c r="G475" s="101"/>
      <c r="H475" s="101"/>
      <c r="M475" s="101"/>
      <c r="N475" s="101"/>
      <c r="O475" s="130"/>
      <c r="P475" s="130"/>
    </row>
    <row r="476" spans="1:16" s="134" customFormat="1" ht="14.25" customHeight="1">
      <c r="A476" s="395"/>
      <c r="B476" s="399"/>
      <c r="C476" s="225"/>
      <c r="D476" s="130"/>
      <c r="E476" s="101"/>
      <c r="F476" s="101"/>
      <c r="G476" s="101"/>
      <c r="H476" s="101"/>
      <c r="M476" s="101"/>
      <c r="N476" s="101"/>
      <c r="O476" s="130"/>
      <c r="P476" s="130"/>
    </row>
    <row r="477" spans="1:16" s="134" customFormat="1" ht="14.25" customHeight="1">
      <c r="A477" s="395"/>
      <c r="B477" s="399"/>
      <c r="C477" s="225"/>
      <c r="D477" s="130"/>
      <c r="E477" s="101"/>
      <c r="F477" s="101"/>
      <c r="G477" s="101"/>
      <c r="H477" s="101"/>
      <c r="M477" s="101"/>
      <c r="N477" s="101"/>
      <c r="O477" s="130"/>
      <c r="P477" s="130"/>
    </row>
    <row r="478" spans="1:16" s="134" customFormat="1" ht="30" customHeight="1">
      <c r="A478" s="395"/>
      <c r="B478" s="399"/>
      <c r="C478" s="225"/>
      <c r="D478" s="130"/>
      <c r="E478" s="101"/>
      <c r="F478" s="101"/>
      <c r="G478" s="101"/>
      <c r="H478" s="101"/>
      <c r="M478" s="101"/>
      <c r="N478" s="101"/>
      <c r="O478" s="130"/>
      <c r="P478" s="130"/>
    </row>
    <row r="479" spans="1:16" s="134" customFormat="1" ht="14.25" customHeight="1" outlineLevel="1">
      <c r="A479" s="395"/>
      <c r="B479" s="399"/>
      <c r="C479" s="225"/>
      <c r="D479" s="130"/>
      <c r="E479" s="101"/>
      <c r="F479" s="101"/>
      <c r="G479" s="101"/>
      <c r="H479" s="101"/>
      <c r="M479" s="101"/>
      <c r="N479" s="101"/>
      <c r="O479" s="130"/>
      <c r="P479" s="130"/>
    </row>
    <row r="480" spans="1:16" s="134" customFormat="1" ht="14.25" customHeight="1" outlineLevel="1">
      <c r="A480" s="395"/>
      <c r="B480" s="399"/>
      <c r="C480" s="225"/>
      <c r="D480" s="130"/>
      <c r="E480" s="101"/>
      <c r="F480" s="101"/>
      <c r="G480" s="101"/>
      <c r="H480" s="101"/>
      <c r="M480" s="101"/>
      <c r="N480" s="101"/>
      <c r="O480" s="130"/>
      <c r="P480" s="130"/>
    </row>
    <row r="481" spans="1:16" s="134" customFormat="1" ht="14.25" customHeight="1">
      <c r="A481" s="395"/>
      <c r="B481" s="399"/>
      <c r="C481" s="225"/>
      <c r="D481" s="130"/>
      <c r="E481" s="101"/>
      <c r="F481" s="101"/>
      <c r="G481" s="101"/>
      <c r="H481" s="101"/>
      <c r="M481" s="101"/>
      <c r="N481" s="101"/>
      <c r="O481" s="130"/>
      <c r="P481" s="130"/>
    </row>
    <row r="482" spans="1:16" s="134" customFormat="1" ht="14.25" customHeight="1" outlineLevel="1">
      <c r="A482" s="395"/>
      <c r="B482" s="399"/>
      <c r="C482" s="225"/>
      <c r="D482" s="130"/>
      <c r="E482" s="101"/>
      <c r="F482" s="101"/>
      <c r="G482" s="101"/>
      <c r="H482" s="101"/>
      <c r="M482" s="101"/>
      <c r="N482" s="101"/>
      <c r="O482" s="130"/>
      <c r="P482" s="130"/>
    </row>
    <row r="483" spans="1:16" s="134" customFormat="1" ht="14.25" customHeight="1" outlineLevel="1">
      <c r="A483" s="395"/>
      <c r="B483" s="399"/>
      <c r="C483" s="225"/>
      <c r="D483" s="130"/>
      <c r="E483" s="101"/>
      <c r="F483" s="101"/>
      <c r="G483" s="101"/>
      <c r="H483" s="101"/>
      <c r="M483" s="101"/>
      <c r="N483" s="101"/>
      <c r="O483" s="130"/>
      <c r="P483" s="130"/>
    </row>
    <row r="484" spans="1:16" s="134" customFormat="1" ht="14.25" customHeight="1">
      <c r="A484" s="395"/>
      <c r="B484" s="399"/>
      <c r="C484" s="225"/>
      <c r="D484" s="130"/>
      <c r="E484" s="101"/>
      <c r="F484" s="101"/>
      <c r="G484" s="101"/>
      <c r="H484" s="101"/>
      <c r="M484" s="101"/>
      <c r="N484" s="101"/>
      <c r="O484" s="130"/>
      <c r="P484" s="130"/>
    </row>
    <row r="485" spans="1:16" s="134" customFormat="1" ht="14.25" customHeight="1" outlineLevel="1">
      <c r="A485" s="395"/>
      <c r="B485" s="399"/>
      <c r="C485" s="225"/>
      <c r="D485" s="130"/>
      <c r="E485" s="101"/>
      <c r="F485" s="101"/>
      <c r="G485" s="101"/>
      <c r="H485" s="101"/>
      <c r="M485" s="101"/>
      <c r="N485" s="101"/>
      <c r="O485" s="130"/>
      <c r="P485" s="130"/>
    </row>
    <row r="486" spans="1:16" s="134" customFormat="1" ht="14.25" customHeight="1" outlineLevel="1">
      <c r="A486" s="395"/>
      <c r="B486" s="399"/>
      <c r="C486" s="225"/>
      <c r="D486" s="130"/>
      <c r="E486" s="101"/>
      <c r="F486" s="101"/>
      <c r="G486" s="101"/>
      <c r="H486" s="101"/>
      <c r="M486" s="101"/>
      <c r="N486" s="101"/>
      <c r="O486" s="130"/>
      <c r="P486" s="130"/>
    </row>
    <row r="487" spans="1:16" s="134" customFormat="1" ht="14.25" customHeight="1">
      <c r="A487" s="395"/>
      <c r="B487" s="399"/>
      <c r="C487" s="225"/>
      <c r="D487" s="130"/>
      <c r="E487" s="101"/>
      <c r="F487" s="101"/>
      <c r="G487" s="101"/>
      <c r="H487" s="101"/>
      <c r="M487" s="101"/>
      <c r="N487" s="101"/>
      <c r="O487" s="130"/>
      <c r="P487" s="130"/>
    </row>
    <row r="488" spans="1:16" s="134" customFormat="1" ht="14.25" customHeight="1">
      <c r="A488" s="395"/>
      <c r="B488" s="399"/>
      <c r="C488" s="225"/>
      <c r="D488" s="130"/>
      <c r="E488" s="101"/>
      <c r="F488" s="101"/>
      <c r="G488" s="101"/>
      <c r="H488" s="101"/>
      <c r="M488" s="101"/>
      <c r="N488" s="101"/>
      <c r="O488" s="130"/>
      <c r="P488" s="130"/>
    </row>
    <row r="489" spans="1:16" s="134" customFormat="1" ht="14.25" customHeight="1">
      <c r="A489" s="395"/>
      <c r="B489" s="399"/>
      <c r="C489" s="225"/>
      <c r="D489" s="130"/>
      <c r="E489" s="101"/>
      <c r="F489" s="101"/>
      <c r="G489" s="101"/>
      <c r="H489" s="101"/>
      <c r="M489" s="101"/>
      <c r="N489" s="101"/>
      <c r="O489" s="130"/>
      <c r="P489" s="130"/>
    </row>
    <row r="490" spans="1:16" s="134" customFormat="1" ht="14.25" customHeight="1">
      <c r="A490" s="395"/>
      <c r="B490" s="399"/>
      <c r="C490" s="225"/>
      <c r="D490" s="130"/>
      <c r="E490" s="101"/>
      <c r="F490" s="101"/>
      <c r="G490" s="101"/>
      <c r="H490" s="101"/>
      <c r="M490" s="101"/>
      <c r="N490" s="101"/>
      <c r="O490" s="130"/>
      <c r="P490" s="130"/>
    </row>
    <row r="491" spans="1:16" s="134" customFormat="1" ht="14.25" customHeight="1">
      <c r="A491" s="395"/>
      <c r="B491" s="399"/>
      <c r="C491" s="225"/>
      <c r="D491" s="130"/>
      <c r="E491" s="101"/>
      <c r="F491" s="101"/>
      <c r="G491" s="101"/>
      <c r="H491" s="101"/>
      <c r="M491" s="101"/>
      <c r="N491" s="101"/>
      <c r="O491" s="130"/>
      <c r="P491" s="130"/>
    </row>
    <row r="492" spans="1:16" s="134" customFormat="1" ht="14.25" customHeight="1">
      <c r="A492" s="395"/>
      <c r="B492" s="399"/>
      <c r="C492" s="225"/>
      <c r="D492" s="130"/>
      <c r="E492" s="101"/>
      <c r="F492" s="101"/>
      <c r="G492" s="101"/>
      <c r="H492" s="101"/>
      <c r="M492" s="101"/>
      <c r="N492" s="101"/>
      <c r="O492" s="130"/>
      <c r="P492" s="130"/>
    </row>
    <row r="493" spans="1:16" s="134" customFormat="1" ht="14.25" customHeight="1">
      <c r="A493" s="395"/>
      <c r="B493" s="399"/>
      <c r="C493" s="225"/>
      <c r="D493" s="130"/>
      <c r="E493" s="101"/>
      <c r="F493" s="101"/>
      <c r="G493" s="101"/>
      <c r="H493" s="101"/>
      <c r="M493" s="101"/>
      <c r="N493" s="101"/>
      <c r="O493" s="130"/>
      <c r="P493" s="130"/>
    </row>
    <row r="494" spans="1:16" s="134" customFormat="1" ht="14.25" customHeight="1">
      <c r="A494" s="395"/>
      <c r="B494" s="399"/>
      <c r="C494" s="225"/>
      <c r="D494" s="130"/>
      <c r="E494" s="101"/>
      <c r="F494" s="101"/>
      <c r="G494" s="101"/>
      <c r="H494" s="101"/>
      <c r="M494" s="101"/>
      <c r="N494" s="101"/>
      <c r="O494" s="130"/>
      <c r="P494" s="130"/>
    </row>
    <row r="495" spans="1:16" s="134" customFormat="1" ht="14.25" customHeight="1">
      <c r="A495" s="395"/>
      <c r="B495" s="399"/>
      <c r="C495" s="225"/>
      <c r="D495" s="130"/>
      <c r="E495" s="101"/>
      <c r="F495" s="101"/>
      <c r="G495" s="101"/>
      <c r="H495" s="101"/>
      <c r="M495" s="101"/>
      <c r="N495" s="101"/>
      <c r="O495" s="130"/>
      <c r="P495" s="130"/>
    </row>
    <row r="496" spans="1:16" s="134" customFormat="1" ht="14.25" customHeight="1">
      <c r="A496" s="395"/>
      <c r="B496" s="399"/>
      <c r="C496" s="225"/>
      <c r="D496" s="130"/>
      <c r="E496" s="101"/>
      <c r="F496" s="101"/>
      <c r="G496" s="101"/>
      <c r="H496" s="101"/>
      <c r="M496" s="101"/>
      <c r="N496" s="101"/>
      <c r="O496" s="130"/>
      <c r="P496" s="130"/>
    </row>
    <row r="497" spans="1:16" s="134" customFormat="1" ht="14.25" customHeight="1" outlineLevel="1">
      <c r="A497" s="395"/>
      <c r="B497" s="399"/>
      <c r="C497" s="225"/>
      <c r="D497" s="130"/>
      <c r="E497" s="101"/>
      <c r="F497" s="101"/>
      <c r="G497" s="101"/>
      <c r="H497" s="101"/>
      <c r="M497" s="101"/>
      <c r="N497" s="101"/>
      <c r="O497" s="130"/>
      <c r="P497" s="130"/>
    </row>
    <row r="498" spans="1:16" s="134" customFormat="1" ht="14.25" customHeight="1" outlineLevel="1">
      <c r="A498" s="395"/>
      <c r="B498" s="399"/>
      <c r="C498" s="225"/>
      <c r="D498" s="130"/>
      <c r="E498" s="101"/>
      <c r="F498" s="101"/>
      <c r="G498" s="101"/>
      <c r="H498" s="101"/>
      <c r="M498" s="101"/>
      <c r="N498" s="101"/>
      <c r="O498" s="130"/>
      <c r="P498" s="130"/>
    </row>
    <row r="499" spans="1:16" s="134" customFormat="1" ht="14.25" customHeight="1">
      <c r="A499" s="395"/>
      <c r="B499" s="399"/>
      <c r="C499" s="225"/>
      <c r="D499" s="130"/>
      <c r="E499" s="101"/>
      <c r="F499" s="101"/>
      <c r="G499" s="101"/>
      <c r="H499" s="101"/>
      <c r="M499" s="101"/>
      <c r="N499" s="101"/>
      <c r="O499" s="130"/>
      <c r="P499" s="130"/>
    </row>
    <row r="500" spans="1:16" s="134" customFormat="1" ht="14.25" customHeight="1">
      <c r="A500" s="395"/>
      <c r="B500" s="399"/>
      <c r="C500" s="225"/>
      <c r="D500" s="130"/>
      <c r="E500" s="101"/>
      <c r="F500" s="101"/>
      <c r="G500" s="101"/>
      <c r="H500" s="101"/>
      <c r="M500" s="101"/>
      <c r="N500" s="101"/>
      <c r="O500" s="130"/>
      <c r="P500" s="130"/>
    </row>
    <row r="501" spans="1:16" s="134" customFormat="1" ht="14.25" customHeight="1">
      <c r="A501" s="395"/>
      <c r="B501" s="399"/>
      <c r="C501" s="225"/>
      <c r="D501" s="130"/>
      <c r="E501" s="101"/>
      <c r="F501" s="101"/>
      <c r="G501" s="101"/>
      <c r="H501" s="101"/>
      <c r="M501" s="101"/>
      <c r="N501" s="101"/>
      <c r="O501" s="130"/>
      <c r="P501" s="130"/>
    </row>
    <row r="502" spans="1:16" s="134" customFormat="1" ht="14.25" customHeight="1">
      <c r="A502" s="395"/>
      <c r="B502" s="399"/>
      <c r="C502" s="225"/>
      <c r="D502" s="130"/>
      <c r="E502" s="101"/>
      <c r="F502" s="101"/>
      <c r="G502" s="101"/>
      <c r="H502" s="101"/>
      <c r="M502" s="101"/>
      <c r="N502" s="101"/>
      <c r="O502" s="130"/>
      <c r="P502" s="130"/>
    </row>
    <row r="503" spans="1:16" s="134" customFormat="1" ht="14.25" customHeight="1" outlineLevel="1">
      <c r="A503" s="395"/>
      <c r="B503" s="399"/>
      <c r="C503" s="225"/>
      <c r="D503" s="130"/>
      <c r="E503" s="101"/>
      <c r="F503" s="101"/>
      <c r="G503" s="101"/>
      <c r="H503" s="101"/>
      <c r="M503" s="101"/>
      <c r="N503" s="101"/>
      <c r="O503" s="130"/>
      <c r="P503" s="130"/>
    </row>
    <row r="504" spans="1:16" s="134" customFormat="1" ht="14.25" customHeight="1" outlineLevel="1">
      <c r="A504" s="395"/>
      <c r="B504" s="399"/>
      <c r="C504" s="225"/>
      <c r="D504" s="130"/>
      <c r="E504" s="101"/>
      <c r="F504" s="101"/>
      <c r="G504" s="101"/>
      <c r="H504" s="101"/>
      <c r="M504" s="101"/>
      <c r="N504" s="101"/>
      <c r="O504" s="130"/>
      <c r="P504" s="130"/>
    </row>
    <row r="505" spans="1:16" s="134" customFormat="1" ht="14.25" customHeight="1">
      <c r="A505" s="395"/>
      <c r="B505" s="399"/>
      <c r="C505" s="225"/>
      <c r="D505" s="130"/>
      <c r="E505" s="101"/>
      <c r="F505" s="101"/>
      <c r="G505" s="101"/>
      <c r="H505" s="101"/>
      <c r="M505" s="101"/>
      <c r="N505" s="101"/>
      <c r="O505" s="130"/>
      <c r="P505" s="130"/>
    </row>
    <row r="506" spans="1:16" s="134" customFormat="1" ht="14.25" customHeight="1" outlineLevel="1">
      <c r="A506" s="395"/>
      <c r="B506" s="399"/>
      <c r="C506" s="225"/>
      <c r="D506" s="130"/>
      <c r="E506" s="101"/>
      <c r="F506" s="101"/>
      <c r="G506" s="101"/>
      <c r="H506" s="101"/>
      <c r="M506" s="101"/>
      <c r="N506" s="101"/>
      <c r="O506" s="130"/>
      <c r="P506" s="130"/>
    </row>
    <row r="507" spans="1:16" s="134" customFormat="1" ht="14.25" customHeight="1" outlineLevel="1">
      <c r="A507" s="395"/>
      <c r="B507" s="399"/>
      <c r="C507" s="225"/>
      <c r="D507" s="130"/>
      <c r="E507" s="101"/>
      <c r="F507" s="101"/>
      <c r="G507" s="101"/>
      <c r="H507" s="101"/>
      <c r="M507" s="101"/>
      <c r="N507" s="101"/>
      <c r="O507" s="130"/>
      <c r="P507" s="130"/>
    </row>
    <row r="508" spans="1:16" s="134" customFormat="1" ht="14.25" customHeight="1">
      <c r="A508" s="395"/>
      <c r="B508" s="399"/>
      <c r="C508" s="225"/>
      <c r="D508" s="130"/>
      <c r="E508" s="101"/>
      <c r="F508" s="101"/>
      <c r="G508" s="101"/>
      <c r="H508" s="101"/>
      <c r="M508" s="101"/>
      <c r="N508" s="101"/>
      <c r="O508" s="130"/>
      <c r="P508" s="130"/>
    </row>
    <row r="509" spans="1:16" s="134" customFormat="1" ht="14.25" customHeight="1">
      <c r="A509" s="395"/>
      <c r="B509" s="399"/>
      <c r="C509" s="225"/>
      <c r="D509" s="130"/>
      <c r="E509" s="101"/>
      <c r="F509" s="101"/>
      <c r="G509" s="101"/>
      <c r="H509" s="101"/>
      <c r="L509" s="396"/>
      <c r="M509" s="101"/>
      <c r="N509" s="105"/>
      <c r="O509" s="130"/>
      <c r="P509" s="130"/>
    </row>
    <row r="510" spans="1:16" s="134" customFormat="1" ht="14.25" customHeight="1">
      <c r="A510" s="395"/>
      <c r="B510" s="399"/>
      <c r="C510" s="225"/>
      <c r="D510" s="130"/>
      <c r="E510" s="101"/>
      <c r="F510" s="101"/>
      <c r="G510" s="101"/>
      <c r="H510" s="101"/>
      <c r="L510" s="396"/>
      <c r="M510" s="101"/>
      <c r="N510" s="105"/>
      <c r="O510" s="130"/>
      <c r="P510" s="130"/>
    </row>
    <row r="511" spans="1:16" s="134" customFormat="1" ht="14.25" customHeight="1">
      <c r="A511" s="395"/>
      <c r="B511" s="399"/>
      <c r="C511" s="225"/>
      <c r="D511" s="130"/>
      <c r="E511" s="135"/>
      <c r="F511" s="135"/>
      <c r="G511" s="135"/>
      <c r="H511" s="135"/>
      <c r="I511" s="396"/>
      <c r="J511" s="396"/>
      <c r="K511" s="396"/>
      <c r="L511" s="396"/>
      <c r="M511" s="140"/>
      <c r="N511" s="105"/>
      <c r="O511" s="130"/>
      <c r="P511" s="130"/>
    </row>
    <row r="512" spans="1:16" s="134" customFormat="1" ht="14.25" customHeight="1">
      <c r="A512" s="395"/>
      <c r="B512" s="399"/>
      <c r="C512" s="225"/>
      <c r="D512" s="130"/>
      <c r="E512" s="135"/>
      <c r="F512" s="135"/>
      <c r="G512" s="135"/>
      <c r="H512" s="135"/>
      <c r="I512" s="396"/>
      <c r="J512" s="396"/>
      <c r="K512" s="396"/>
      <c r="L512" s="396"/>
      <c r="M512" s="140"/>
      <c r="N512" s="105"/>
      <c r="O512" s="130"/>
      <c r="P512" s="130"/>
    </row>
    <row r="513" spans="1:16" s="134" customFormat="1" ht="14.25" customHeight="1">
      <c r="A513" s="395"/>
      <c r="B513" s="399"/>
      <c r="C513" s="225"/>
      <c r="D513" s="130"/>
      <c r="E513" s="135"/>
      <c r="F513" s="135"/>
      <c r="G513" s="135"/>
      <c r="H513" s="135"/>
      <c r="I513" s="396"/>
      <c r="J513" s="396"/>
      <c r="K513" s="396"/>
      <c r="L513" s="396"/>
      <c r="M513" s="140"/>
      <c r="N513" s="116"/>
      <c r="O513" s="130"/>
      <c r="P513" s="130"/>
    </row>
    <row r="514" spans="1:16" s="134" customFormat="1" ht="14.25" customHeight="1">
      <c r="A514" s="395"/>
      <c r="B514" s="399"/>
      <c r="C514" s="225"/>
      <c r="D514" s="130"/>
      <c r="E514" s="135"/>
      <c r="F514" s="135"/>
      <c r="G514" s="135"/>
      <c r="H514" s="135"/>
      <c r="I514" s="396"/>
      <c r="J514" s="396"/>
      <c r="K514" s="396"/>
      <c r="L514" s="396"/>
      <c r="M514" s="140"/>
      <c r="N514" s="105"/>
      <c r="O514" s="130"/>
      <c r="P514" s="130"/>
    </row>
    <row r="515" spans="1:16" s="134" customFormat="1" ht="14.25" customHeight="1" outlineLevel="1">
      <c r="A515" s="395"/>
      <c r="B515" s="399"/>
      <c r="C515" s="225"/>
      <c r="D515" s="130"/>
      <c r="E515" s="135"/>
      <c r="F515" s="135"/>
      <c r="G515" s="135"/>
      <c r="H515" s="135"/>
      <c r="I515" s="396"/>
      <c r="J515" s="396"/>
      <c r="K515" s="396"/>
      <c r="L515" s="396"/>
      <c r="M515" s="141"/>
      <c r="N515" s="105"/>
      <c r="O515" s="130"/>
      <c r="P515" s="130"/>
    </row>
    <row r="516" spans="1:16" s="134" customFormat="1" ht="14.25" customHeight="1" outlineLevel="1">
      <c r="A516" s="395"/>
      <c r="B516" s="399"/>
      <c r="C516" s="225"/>
      <c r="D516" s="130"/>
      <c r="E516" s="135"/>
      <c r="F516" s="135"/>
      <c r="G516" s="135"/>
      <c r="H516" s="135"/>
      <c r="I516" s="396"/>
      <c r="J516" s="396"/>
      <c r="K516" s="396"/>
      <c r="L516" s="396"/>
      <c r="M516" s="140"/>
      <c r="N516" s="105"/>
      <c r="O516" s="130"/>
      <c r="P516" s="130"/>
    </row>
    <row r="517" spans="1:16" s="134" customFormat="1" ht="14.25" customHeight="1">
      <c r="A517" s="395"/>
      <c r="B517" s="399"/>
      <c r="C517" s="225"/>
      <c r="D517" s="130"/>
      <c r="E517" s="135"/>
      <c r="F517" s="135"/>
      <c r="G517" s="135"/>
      <c r="H517" s="135"/>
      <c r="I517" s="396"/>
      <c r="J517" s="396"/>
      <c r="K517" s="396"/>
      <c r="L517" s="396"/>
      <c r="M517" s="140"/>
      <c r="N517" s="105"/>
      <c r="O517" s="130"/>
      <c r="P517" s="130"/>
    </row>
    <row r="518" spans="1:16" s="134" customFormat="1" ht="14.25" customHeight="1" outlineLevel="1">
      <c r="A518" s="395"/>
      <c r="B518" s="399"/>
      <c r="C518" s="225"/>
      <c r="D518" s="130"/>
      <c r="E518" s="135"/>
      <c r="F518" s="135"/>
      <c r="G518" s="135"/>
      <c r="H518" s="135"/>
      <c r="I518" s="396"/>
      <c r="J518" s="396"/>
      <c r="K518" s="396"/>
      <c r="L518" s="396"/>
      <c r="M518" s="140"/>
      <c r="N518" s="105"/>
      <c r="O518" s="130"/>
      <c r="P518" s="130"/>
    </row>
    <row r="519" spans="1:16" s="134" customFormat="1" ht="14.25" customHeight="1" outlineLevel="1">
      <c r="A519" s="395"/>
      <c r="B519" s="399"/>
      <c r="C519" s="225"/>
      <c r="D519" s="130"/>
      <c r="E519" s="135"/>
      <c r="F519" s="135"/>
      <c r="G519" s="135"/>
      <c r="H519" s="135"/>
      <c r="I519" s="396"/>
      <c r="J519" s="396"/>
      <c r="K519" s="396"/>
      <c r="L519" s="396"/>
      <c r="M519" s="140"/>
      <c r="N519" s="105"/>
      <c r="O519" s="130"/>
      <c r="P519" s="130"/>
    </row>
    <row r="520" spans="1:16" s="134" customFormat="1" ht="14.25" customHeight="1">
      <c r="A520" s="395"/>
      <c r="B520" s="399"/>
      <c r="C520" s="225"/>
      <c r="D520" s="130"/>
      <c r="E520" s="135"/>
      <c r="F520" s="135"/>
      <c r="G520" s="135"/>
      <c r="H520" s="135"/>
      <c r="I520" s="396"/>
      <c r="J520" s="396"/>
      <c r="K520" s="396"/>
      <c r="L520" s="396"/>
      <c r="M520" s="140"/>
      <c r="N520" s="105"/>
      <c r="O520" s="130"/>
      <c r="P520" s="130"/>
    </row>
    <row r="521" spans="1:16" s="134" customFormat="1" ht="14.25" customHeight="1">
      <c r="A521" s="395"/>
      <c r="B521" s="399"/>
      <c r="C521" s="225"/>
      <c r="D521" s="130"/>
      <c r="E521" s="135"/>
      <c r="F521" s="135"/>
      <c r="G521" s="135"/>
      <c r="H521" s="135"/>
      <c r="I521" s="396"/>
      <c r="J521" s="396"/>
      <c r="K521" s="396"/>
      <c r="L521" s="396"/>
      <c r="M521" s="140"/>
      <c r="N521" s="105"/>
      <c r="O521" s="130"/>
      <c r="P521" s="130"/>
    </row>
    <row r="522" spans="1:16" s="134" customFormat="1" ht="14.25" customHeight="1">
      <c r="A522" s="395"/>
      <c r="B522" s="399"/>
      <c r="C522" s="225"/>
      <c r="D522" s="130"/>
      <c r="E522" s="135"/>
      <c r="F522" s="135"/>
      <c r="G522" s="135"/>
      <c r="H522" s="135"/>
      <c r="I522" s="396"/>
      <c r="J522" s="396"/>
      <c r="K522" s="396"/>
      <c r="L522" s="396"/>
      <c r="M522" s="140"/>
      <c r="N522" s="105"/>
      <c r="O522" s="130"/>
      <c r="P522" s="130"/>
    </row>
    <row r="523" spans="1:16" s="134" customFormat="1" ht="14.25" customHeight="1">
      <c r="A523" s="395"/>
      <c r="B523" s="399"/>
      <c r="C523" s="225"/>
      <c r="D523" s="130"/>
      <c r="E523" s="135"/>
      <c r="F523" s="135"/>
      <c r="G523" s="135"/>
      <c r="H523" s="135"/>
      <c r="I523" s="396"/>
      <c r="J523" s="396"/>
      <c r="K523" s="396"/>
      <c r="L523" s="396"/>
      <c r="M523" s="140"/>
      <c r="N523" s="105"/>
      <c r="O523" s="130"/>
      <c r="P523" s="130"/>
    </row>
    <row r="524" spans="1:16" s="134" customFormat="1" ht="14.25" customHeight="1">
      <c r="A524" s="395"/>
      <c r="B524" s="399"/>
      <c r="C524" s="225"/>
      <c r="D524" s="130"/>
      <c r="E524" s="135"/>
      <c r="F524" s="135"/>
      <c r="G524" s="135"/>
      <c r="H524" s="135"/>
      <c r="I524" s="396"/>
      <c r="J524" s="396"/>
      <c r="K524" s="396"/>
      <c r="L524" s="396"/>
      <c r="M524" s="140"/>
      <c r="N524" s="105"/>
      <c r="O524" s="130"/>
      <c r="P524" s="130"/>
    </row>
    <row r="525" spans="1:16" s="134" customFormat="1" ht="14.25" customHeight="1">
      <c r="A525" s="395"/>
      <c r="B525" s="399"/>
      <c r="C525" s="225"/>
      <c r="D525" s="130"/>
      <c r="E525" s="135"/>
      <c r="F525" s="135"/>
      <c r="G525" s="135"/>
      <c r="H525" s="135"/>
      <c r="I525" s="396"/>
      <c r="J525" s="396"/>
      <c r="K525" s="396"/>
      <c r="M525" s="140"/>
      <c r="N525" s="101"/>
      <c r="O525" s="130"/>
      <c r="P525" s="130"/>
    </row>
    <row r="526" spans="1:16" s="134" customFormat="1" ht="14.25" customHeight="1">
      <c r="A526" s="395"/>
      <c r="B526" s="399"/>
      <c r="C526" s="225"/>
      <c r="D526" s="130"/>
      <c r="E526" s="135"/>
      <c r="F526" s="135"/>
      <c r="G526" s="135"/>
      <c r="H526" s="135"/>
      <c r="I526" s="396"/>
      <c r="J526" s="396"/>
      <c r="K526" s="396"/>
      <c r="M526" s="140"/>
      <c r="N526" s="101"/>
      <c r="O526" s="130"/>
      <c r="P526" s="130"/>
    </row>
    <row r="527" spans="1:16" s="134" customFormat="1" ht="14.25" customHeight="1" outlineLevel="1">
      <c r="A527" s="395"/>
      <c r="B527" s="399"/>
      <c r="C527" s="225"/>
      <c r="D527" s="130"/>
      <c r="E527" s="101"/>
      <c r="F527" s="101"/>
      <c r="G527" s="101"/>
      <c r="H527" s="101"/>
      <c r="M527" s="101"/>
      <c r="N527" s="101"/>
      <c r="O527" s="130"/>
      <c r="P527" s="130"/>
    </row>
    <row r="528" spans="1:16" s="134" customFormat="1" ht="14.25" customHeight="1" outlineLevel="1">
      <c r="A528" s="395"/>
      <c r="B528" s="399"/>
      <c r="C528" s="225"/>
      <c r="D528" s="130"/>
      <c r="E528" s="101"/>
      <c r="F528" s="101"/>
      <c r="G528" s="101"/>
      <c r="H528" s="101"/>
      <c r="M528" s="101"/>
      <c r="N528" s="101"/>
      <c r="O528" s="130"/>
      <c r="P528" s="130"/>
    </row>
    <row r="529" spans="1:16" s="134" customFormat="1" ht="14.25" customHeight="1">
      <c r="A529" s="395"/>
      <c r="B529" s="399"/>
      <c r="C529" s="225"/>
      <c r="D529" s="130"/>
      <c r="E529" s="101"/>
      <c r="F529" s="101"/>
      <c r="G529" s="101"/>
      <c r="H529" s="101"/>
      <c r="M529" s="101"/>
      <c r="N529" s="101"/>
      <c r="O529" s="130"/>
      <c r="P529" s="130"/>
    </row>
    <row r="530" spans="1:16" s="134" customFormat="1" ht="14.25" customHeight="1">
      <c r="A530" s="395"/>
      <c r="B530" s="399"/>
      <c r="C530" s="225"/>
      <c r="D530" s="130"/>
      <c r="E530" s="101"/>
      <c r="F530" s="101"/>
      <c r="G530" s="101"/>
      <c r="H530" s="101"/>
      <c r="M530" s="101"/>
      <c r="N530" s="101"/>
      <c r="O530" s="130"/>
      <c r="P530" s="130"/>
    </row>
    <row r="531" spans="1:16" s="134" customFormat="1" ht="14.25" customHeight="1">
      <c r="A531" s="395"/>
      <c r="B531" s="399"/>
      <c r="C531" s="225"/>
      <c r="D531" s="130"/>
      <c r="E531" s="101"/>
      <c r="F531" s="101"/>
      <c r="G531" s="101"/>
      <c r="H531" s="101"/>
      <c r="M531" s="101"/>
      <c r="N531" s="101"/>
      <c r="O531" s="130"/>
      <c r="P531" s="130"/>
    </row>
    <row r="532" spans="1:16" s="134" customFormat="1" ht="14.25" customHeight="1">
      <c r="A532" s="395"/>
      <c r="B532" s="399"/>
      <c r="C532" s="225"/>
      <c r="D532" s="130"/>
      <c r="E532" s="101"/>
      <c r="F532" s="101"/>
      <c r="G532" s="101"/>
      <c r="H532" s="101"/>
      <c r="M532" s="101"/>
      <c r="N532" s="101"/>
      <c r="O532" s="130"/>
      <c r="P532" s="130"/>
    </row>
    <row r="533" spans="1:16" s="134" customFormat="1" ht="14.25" customHeight="1">
      <c r="A533" s="395"/>
      <c r="B533" s="399"/>
      <c r="C533" s="225"/>
      <c r="D533" s="130"/>
      <c r="E533" s="101"/>
      <c r="F533" s="101"/>
      <c r="G533" s="101"/>
      <c r="H533" s="101"/>
      <c r="M533" s="101"/>
      <c r="N533" s="101"/>
      <c r="O533" s="130"/>
      <c r="P533" s="130"/>
    </row>
    <row r="534" spans="1:16" s="134" customFormat="1" ht="14.25" customHeight="1">
      <c r="A534" s="395"/>
      <c r="B534" s="399"/>
      <c r="C534" s="225"/>
      <c r="D534" s="130"/>
      <c r="E534" s="101"/>
      <c r="F534" s="101"/>
      <c r="G534" s="101"/>
      <c r="H534" s="101"/>
      <c r="M534" s="101"/>
      <c r="N534" s="101"/>
      <c r="O534" s="130"/>
      <c r="P534" s="130"/>
    </row>
    <row r="535" spans="1:16" s="134" customFormat="1" ht="14.25" customHeight="1">
      <c r="A535" s="395"/>
      <c r="B535" s="399"/>
      <c r="C535" s="225"/>
      <c r="D535" s="130"/>
      <c r="E535" s="101"/>
      <c r="F535" s="101"/>
      <c r="G535" s="101"/>
      <c r="H535" s="101"/>
      <c r="M535" s="101"/>
      <c r="N535" s="101"/>
      <c r="O535" s="130"/>
      <c r="P535" s="130"/>
    </row>
    <row r="536" spans="1:16" s="134" customFormat="1" ht="14.25" customHeight="1">
      <c r="A536" s="395"/>
      <c r="B536" s="399"/>
      <c r="C536" s="225"/>
      <c r="D536" s="130"/>
      <c r="E536" s="101"/>
      <c r="F536" s="101"/>
      <c r="G536" s="101"/>
      <c r="H536" s="101"/>
      <c r="M536" s="101"/>
      <c r="N536" s="101"/>
      <c r="O536" s="130"/>
      <c r="P536" s="130"/>
    </row>
    <row r="537" spans="1:16" s="134" customFormat="1" ht="14.25" customHeight="1">
      <c r="A537" s="395"/>
      <c r="B537" s="399"/>
      <c r="C537" s="225"/>
      <c r="D537" s="130"/>
      <c r="E537" s="101"/>
      <c r="F537" s="101"/>
      <c r="G537" s="101"/>
      <c r="H537" s="101"/>
      <c r="M537" s="101"/>
      <c r="N537" s="101"/>
      <c r="O537" s="130"/>
      <c r="P537" s="130"/>
    </row>
    <row r="538" spans="1:16" s="131" customFormat="1" ht="14.25" customHeight="1">
      <c r="A538" s="395"/>
      <c r="B538" s="399"/>
      <c r="C538" s="225"/>
      <c r="D538" s="130"/>
      <c r="E538" s="101"/>
      <c r="F538" s="101"/>
      <c r="G538" s="101"/>
      <c r="H538" s="101"/>
      <c r="I538" s="134"/>
      <c r="J538" s="134"/>
      <c r="K538" s="134"/>
      <c r="L538" s="134"/>
      <c r="M538" s="101"/>
      <c r="N538" s="101"/>
      <c r="O538" s="116"/>
      <c r="P538" s="116"/>
    </row>
    <row r="539" spans="1:16" ht="14.25" customHeight="1">
      <c r="A539" s="395"/>
      <c r="B539" s="399"/>
      <c r="C539" s="225"/>
      <c r="D539" s="130"/>
      <c r="E539" s="101"/>
      <c r="F539" s="101"/>
      <c r="G539" s="101"/>
      <c r="H539" s="101"/>
      <c r="I539" s="134"/>
      <c r="J539" s="134"/>
      <c r="K539" s="134"/>
      <c r="L539" s="134"/>
      <c r="M539" s="101"/>
      <c r="N539" s="101"/>
      <c r="O539" s="123"/>
      <c r="P539" s="123"/>
    </row>
    <row r="540" spans="1:16" ht="14.25" customHeight="1">
      <c r="A540" s="395"/>
      <c r="B540" s="399"/>
      <c r="C540" s="225"/>
      <c r="D540" s="130"/>
      <c r="E540" s="101"/>
      <c r="F540" s="101"/>
      <c r="G540" s="101"/>
      <c r="H540" s="101"/>
      <c r="I540" s="134"/>
      <c r="J540" s="134"/>
      <c r="K540" s="134"/>
      <c r="L540" s="134"/>
      <c r="M540" s="101"/>
      <c r="N540" s="101"/>
      <c r="O540" s="123"/>
      <c r="P540" s="123"/>
    </row>
    <row r="541" spans="1:16" ht="14.25" customHeight="1">
      <c r="A541" s="395"/>
      <c r="B541" s="399"/>
      <c r="C541" s="225"/>
      <c r="D541" s="130"/>
      <c r="E541" s="101"/>
      <c r="F541" s="101"/>
      <c r="G541" s="101"/>
      <c r="H541" s="101"/>
      <c r="I541" s="134"/>
      <c r="J541" s="134"/>
      <c r="K541" s="134"/>
      <c r="L541" s="134"/>
      <c r="M541" s="101"/>
      <c r="N541" s="101"/>
      <c r="O541" s="123"/>
      <c r="P541" s="123"/>
    </row>
    <row r="542" spans="1:16" ht="14.25" customHeight="1">
      <c r="A542" s="395"/>
      <c r="B542" s="399"/>
      <c r="C542" s="225"/>
      <c r="D542" s="130"/>
      <c r="E542" s="101"/>
      <c r="F542" s="101"/>
      <c r="G542" s="101"/>
      <c r="H542" s="101"/>
      <c r="I542" s="134"/>
      <c r="J542" s="134"/>
      <c r="K542" s="134"/>
      <c r="L542" s="134"/>
      <c r="M542" s="101"/>
      <c r="N542" s="101"/>
      <c r="O542" s="123"/>
      <c r="P542" s="123"/>
    </row>
    <row r="543" spans="1:16" ht="14.25" customHeight="1">
      <c r="A543" s="395"/>
      <c r="B543" s="399"/>
      <c r="C543" s="225"/>
      <c r="D543" s="130"/>
      <c r="E543" s="101"/>
      <c r="F543" s="101"/>
      <c r="G543" s="101"/>
      <c r="H543" s="101"/>
      <c r="I543" s="134"/>
      <c r="J543" s="134"/>
      <c r="K543" s="134"/>
      <c r="L543" s="134"/>
      <c r="M543" s="101"/>
      <c r="N543" s="101"/>
      <c r="O543" s="123"/>
      <c r="P543" s="123"/>
    </row>
    <row r="544" spans="1:16" ht="14.25" customHeight="1">
      <c r="A544" s="395"/>
      <c r="B544" s="399"/>
      <c r="C544" s="225"/>
      <c r="D544" s="130"/>
      <c r="E544" s="101"/>
      <c r="F544" s="101"/>
      <c r="G544" s="101"/>
      <c r="H544" s="101"/>
      <c r="I544" s="134"/>
      <c r="J544" s="134"/>
      <c r="K544" s="134"/>
      <c r="L544" s="134"/>
      <c r="M544" s="101"/>
      <c r="N544" s="101"/>
      <c r="O544" s="123"/>
      <c r="P544" s="123"/>
    </row>
    <row r="545" spans="1:16" ht="14.25" customHeight="1">
      <c r="A545" s="395"/>
      <c r="B545" s="399"/>
      <c r="C545" s="225"/>
      <c r="D545" s="130"/>
      <c r="E545" s="101"/>
      <c r="F545" s="101"/>
      <c r="G545" s="101"/>
      <c r="H545" s="101"/>
      <c r="I545" s="134"/>
      <c r="J545" s="134"/>
      <c r="K545" s="134"/>
      <c r="L545" s="134"/>
      <c r="M545" s="101"/>
      <c r="N545" s="101"/>
      <c r="O545" s="123"/>
      <c r="P545" s="123"/>
    </row>
    <row r="546" spans="1:16" ht="14.25" customHeight="1">
      <c r="A546" s="395"/>
      <c r="B546" s="399"/>
      <c r="C546" s="225"/>
      <c r="D546" s="130"/>
      <c r="E546" s="101"/>
      <c r="F546" s="101"/>
      <c r="G546" s="101"/>
      <c r="H546" s="101"/>
      <c r="I546" s="134"/>
      <c r="J546" s="134"/>
      <c r="K546" s="134"/>
      <c r="L546" s="134"/>
      <c r="M546" s="101"/>
      <c r="N546" s="101"/>
      <c r="O546" s="123"/>
      <c r="P546" s="123"/>
    </row>
    <row r="547" spans="1:16" ht="14.25" customHeight="1">
      <c r="A547" s="395"/>
      <c r="B547" s="399"/>
      <c r="C547" s="225"/>
      <c r="D547" s="130"/>
      <c r="E547" s="101"/>
      <c r="F547" s="101"/>
      <c r="G547" s="101"/>
      <c r="H547" s="101"/>
      <c r="I547" s="134"/>
      <c r="J547" s="134"/>
      <c r="K547" s="134"/>
      <c r="L547" s="134"/>
      <c r="M547" s="101"/>
      <c r="N547" s="101"/>
    </row>
    <row r="548" spans="1:16" ht="14.25" customHeight="1">
      <c r="A548" s="395"/>
      <c r="B548" s="399"/>
      <c r="C548" s="225"/>
      <c r="D548" s="130"/>
      <c r="E548" s="101"/>
      <c r="F548" s="101"/>
      <c r="G548" s="101"/>
      <c r="H548" s="101"/>
      <c r="I548" s="134"/>
      <c r="J548" s="134"/>
      <c r="K548" s="134"/>
      <c r="L548" s="134"/>
      <c r="M548" s="101"/>
      <c r="N548" s="101"/>
    </row>
    <row r="549" spans="1:16" ht="14.25" customHeight="1">
      <c r="A549" s="395"/>
      <c r="B549" s="399"/>
      <c r="C549" s="225"/>
      <c r="D549" s="130"/>
      <c r="E549" s="101"/>
      <c r="F549" s="101"/>
      <c r="G549" s="101"/>
      <c r="H549" s="101"/>
      <c r="I549" s="134"/>
      <c r="J549" s="134"/>
      <c r="K549" s="134"/>
      <c r="L549" s="134"/>
      <c r="M549" s="101"/>
      <c r="N549" s="101"/>
    </row>
    <row r="550" spans="1:16" ht="14.25" customHeight="1">
      <c r="A550" s="395"/>
      <c r="B550" s="399"/>
      <c r="C550" s="225"/>
      <c r="D550" s="130"/>
      <c r="E550" s="101"/>
      <c r="F550" s="101"/>
      <c r="G550" s="101"/>
      <c r="H550" s="101"/>
      <c r="I550" s="134"/>
      <c r="J550" s="134"/>
      <c r="K550" s="134"/>
      <c r="L550" s="134"/>
      <c r="M550" s="101"/>
      <c r="N550" s="101"/>
    </row>
    <row r="551" spans="1:16" ht="14.25" customHeight="1">
      <c r="A551" s="395"/>
      <c r="B551" s="399"/>
      <c r="C551" s="225"/>
      <c r="D551" s="130"/>
      <c r="E551" s="101"/>
      <c r="F551" s="101"/>
      <c r="G551" s="101"/>
      <c r="H551" s="101"/>
      <c r="I551" s="134"/>
      <c r="J551" s="134"/>
      <c r="K551" s="134"/>
      <c r="L551" s="134"/>
      <c r="M551" s="101"/>
      <c r="N551" s="101"/>
    </row>
    <row r="552" spans="1:16" ht="14.25" customHeight="1">
      <c r="A552" s="395"/>
      <c r="B552" s="399"/>
      <c r="C552" s="225"/>
      <c r="D552" s="130"/>
      <c r="E552" s="101"/>
      <c r="F552" s="101"/>
      <c r="G552" s="101"/>
      <c r="H552" s="101"/>
      <c r="I552" s="134"/>
      <c r="J552" s="134"/>
      <c r="K552" s="134"/>
      <c r="L552" s="134"/>
      <c r="M552" s="101"/>
      <c r="N552" s="101"/>
    </row>
    <row r="553" spans="1:16" ht="14.25" customHeight="1">
      <c r="A553" s="395"/>
      <c r="B553" s="399"/>
      <c r="C553" s="225"/>
      <c r="D553" s="130"/>
      <c r="E553" s="101"/>
      <c r="F553" s="101"/>
      <c r="G553" s="101"/>
      <c r="H553" s="101"/>
      <c r="I553" s="134"/>
      <c r="J553" s="134"/>
      <c r="K553" s="134"/>
      <c r="L553" s="134"/>
      <c r="M553" s="101"/>
      <c r="N553" s="101"/>
    </row>
    <row r="554" spans="1:16" ht="14.25" customHeight="1">
      <c r="A554" s="395"/>
      <c r="B554" s="399"/>
      <c r="C554" s="225"/>
      <c r="D554" s="130"/>
      <c r="E554" s="101"/>
      <c r="F554" s="101"/>
      <c r="G554" s="101"/>
      <c r="H554" s="101"/>
      <c r="I554" s="134"/>
      <c r="J554" s="134"/>
      <c r="K554" s="134"/>
      <c r="L554" s="134"/>
      <c r="M554" s="101"/>
      <c r="N554" s="101"/>
    </row>
    <row r="555" spans="1:16" ht="14.25" customHeight="1">
      <c r="A555" s="395"/>
      <c r="B555" s="399"/>
      <c r="C555" s="225"/>
      <c r="D555" s="130"/>
      <c r="E555" s="101"/>
      <c r="F555" s="101"/>
      <c r="G555" s="101"/>
      <c r="H555" s="101"/>
      <c r="I555" s="134"/>
      <c r="J555" s="134"/>
      <c r="K555" s="134"/>
      <c r="L555" s="134"/>
      <c r="M555" s="101"/>
      <c r="N555" s="101"/>
    </row>
    <row r="556" spans="1:16" ht="14.25" customHeight="1">
      <c r="A556" s="395"/>
      <c r="B556" s="399"/>
      <c r="C556" s="225"/>
      <c r="D556" s="130"/>
      <c r="E556" s="101"/>
      <c r="F556" s="101"/>
      <c r="G556" s="101"/>
      <c r="H556" s="101"/>
      <c r="I556" s="134"/>
      <c r="J556" s="134"/>
      <c r="K556" s="134"/>
      <c r="L556" s="134"/>
      <c r="M556" s="101"/>
      <c r="N556" s="101"/>
    </row>
    <row r="557" spans="1:16" ht="14.25" customHeight="1">
      <c r="A557" s="395"/>
      <c r="B557" s="399"/>
      <c r="C557" s="225"/>
      <c r="D557" s="130"/>
      <c r="E557" s="101"/>
      <c r="F557" s="101"/>
      <c r="G557" s="101"/>
      <c r="H557" s="101"/>
      <c r="I557" s="134"/>
      <c r="J557" s="134"/>
      <c r="K557" s="134"/>
      <c r="L557" s="134"/>
      <c r="M557" s="101"/>
      <c r="N557" s="101"/>
    </row>
    <row r="558" spans="1:16" ht="14.25" customHeight="1">
      <c r="A558" s="395"/>
      <c r="B558" s="399"/>
      <c r="C558" s="225"/>
      <c r="D558" s="130"/>
      <c r="E558" s="101"/>
      <c r="F558" s="101"/>
      <c r="G558" s="101"/>
      <c r="H558" s="101"/>
      <c r="I558" s="134"/>
      <c r="J558" s="134"/>
      <c r="K558" s="134"/>
      <c r="L558" s="134"/>
      <c r="M558" s="101"/>
      <c r="N558" s="101"/>
    </row>
    <row r="559" spans="1:16" ht="14.25" customHeight="1">
      <c r="A559" s="395"/>
      <c r="B559" s="399"/>
      <c r="C559" s="225"/>
      <c r="D559" s="130"/>
      <c r="E559" s="101"/>
      <c r="F559" s="101"/>
      <c r="G559" s="101"/>
      <c r="H559" s="101"/>
      <c r="I559" s="134"/>
      <c r="J559" s="134"/>
      <c r="K559" s="134"/>
      <c r="L559" s="134"/>
      <c r="M559" s="101"/>
      <c r="N559" s="101"/>
    </row>
    <row r="560" spans="1:16" ht="14.25" customHeight="1">
      <c r="A560" s="395"/>
      <c r="B560" s="399"/>
      <c r="C560" s="225"/>
      <c r="D560" s="130"/>
      <c r="E560" s="101"/>
      <c r="F560" s="101"/>
      <c r="G560" s="101"/>
      <c r="H560" s="101"/>
      <c r="I560" s="134"/>
      <c r="J560" s="134"/>
      <c r="K560" s="134"/>
      <c r="L560" s="134"/>
      <c r="M560" s="101"/>
      <c r="N560" s="101"/>
    </row>
    <row r="561" spans="1:14" ht="14.25" customHeight="1">
      <c r="A561" s="395"/>
      <c r="B561" s="399"/>
      <c r="C561" s="225"/>
      <c r="D561" s="130"/>
      <c r="E561" s="101"/>
      <c r="F561" s="101"/>
      <c r="G561" s="101"/>
      <c r="H561" s="101"/>
      <c r="I561" s="134"/>
      <c r="J561" s="134"/>
      <c r="K561" s="134"/>
      <c r="L561" s="134"/>
      <c r="M561" s="101"/>
      <c r="N561" s="101"/>
    </row>
    <row r="562" spans="1:14" ht="14.25" customHeight="1">
      <c r="A562" s="395"/>
      <c r="B562" s="399"/>
      <c r="C562" s="225"/>
      <c r="D562" s="130"/>
      <c r="E562" s="101"/>
      <c r="F562" s="101"/>
      <c r="G562" s="101"/>
      <c r="H562" s="101"/>
      <c r="I562" s="134"/>
      <c r="J562" s="134"/>
      <c r="K562" s="134"/>
      <c r="L562" s="134"/>
      <c r="M562" s="101"/>
      <c r="N562" s="101"/>
    </row>
    <row r="563" spans="1:14" ht="14.25" customHeight="1">
      <c r="A563" s="395"/>
      <c r="B563" s="399"/>
      <c r="C563" s="225"/>
      <c r="D563" s="130"/>
      <c r="E563" s="101"/>
      <c r="F563" s="101"/>
      <c r="G563" s="101"/>
      <c r="H563" s="101"/>
      <c r="I563" s="134"/>
      <c r="J563" s="134"/>
      <c r="K563" s="134"/>
      <c r="L563" s="134"/>
      <c r="M563" s="101"/>
      <c r="N563" s="101"/>
    </row>
    <row r="564" spans="1:14" ht="14.25" customHeight="1">
      <c r="A564" s="395"/>
      <c r="B564" s="399"/>
      <c r="C564" s="225"/>
      <c r="D564" s="130"/>
      <c r="E564" s="101"/>
      <c r="F564" s="101"/>
      <c r="G564" s="101"/>
      <c r="H564" s="101"/>
      <c r="I564" s="134"/>
      <c r="J564" s="134"/>
      <c r="K564" s="134"/>
      <c r="L564" s="134"/>
      <c r="M564" s="101"/>
      <c r="N564" s="101"/>
    </row>
    <row r="565" spans="1:14" ht="14.25" customHeight="1">
      <c r="A565" s="395"/>
      <c r="B565" s="399"/>
      <c r="C565" s="225"/>
      <c r="D565" s="130"/>
      <c r="E565" s="101"/>
      <c r="F565" s="101"/>
      <c r="G565" s="101"/>
      <c r="H565" s="101"/>
      <c r="I565" s="134"/>
      <c r="J565" s="134"/>
      <c r="K565" s="134"/>
      <c r="L565" s="134"/>
      <c r="M565" s="101"/>
      <c r="N565" s="101"/>
    </row>
    <row r="566" spans="1:14" ht="14.25" customHeight="1">
      <c r="A566" s="395"/>
      <c r="B566" s="399"/>
      <c r="C566" s="225"/>
      <c r="D566" s="130"/>
      <c r="E566" s="101"/>
      <c r="F566" s="101"/>
      <c r="G566" s="101"/>
      <c r="H566" s="101"/>
      <c r="I566" s="134"/>
      <c r="J566" s="134"/>
      <c r="K566" s="134"/>
      <c r="L566" s="134"/>
      <c r="M566" s="101"/>
      <c r="N566" s="101"/>
    </row>
    <row r="567" spans="1:14" ht="14.25" customHeight="1">
      <c r="A567" s="395"/>
      <c r="B567" s="399"/>
      <c r="C567" s="225"/>
      <c r="D567" s="130"/>
      <c r="E567" s="101"/>
      <c r="F567" s="101"/>
      <c r="G567" s="101"/>
      <c r="H567" s="101"/>
      <c r="I567" s="134"/>
      <c r="J567" s="134"/>
      <c r="K567" s="134"/>
      <c r="L567" s="134"/>
      <c r="M567" s="101"/>
      <c r="N567" s="101"/>
    </row>
    <row r="568" spans="1:14" ht="14.25" customHeight="1">
      <c r="A568" s="395"/>
      <c r="B568" s="399"/>
      <c r="C568" s="225"/>
      <c r="D568" s="130"/>
      <c r="E568" s="101"/>
      <c r="F568" s="101"/>
      <c r="G568" s="101"/>
      <c r="H568" s="101"/>
      <c r="I568" s="134"/>
      <c r="J568" s="134"/>
      <c r="K568" s="134"/>
      <c r="L568" s="134"/>
      <c r="M568" s="101"/>
      <c r="N568" s="101"/>
    </row>
    <row r="569" spans="1:14" ht="14.25" customHeight="1">
      <c r="A569" s="395"/>
      <c r="B569" s="399"/>
      <c r="C569" s="225"/>
      <c r="D569" s="130"/>
      <c r="E569" s="101"/>
      <c r="F569" s="101"/>
      <c r="G569" s="101"/>
      <c r="H569" s="101"/>
      <c r="I569" s="134"/>
      <c r="J569" s="134"/>
      <c r="K569" s="134"/>
      <c r="L569" s="134"/>
      <c r="M569" s="101"/>
      <c r="N569" s="101"/>
    </row>
    <row r="570" spans="1:14" ht="14.25" customHeight="1">
      <c r="A570" s="395"/>
      <c r="B570" s="399"/>
      <c r="C570" s="225"/>
      <c r="D570" s="130"/>
      <c r="E570" s="101"/>
      <c r="F570" s="101"/>
      <c r="G570" s="101"/>
      <c r="H570" s="101"/>
      <c r="I570" s="134"/>
      <c r="J570" s="134"/>
      <c r="K570" s="134"/>
      <c r="L570" s="134"/>
      <c r="M570" s="101"/>
      <c r="N570" s="101"/>
    </row>
    <row r="571" spans="1:14" ht="14.25" customHeight="1">
      <c r="A571" s="395"/>
      <c r="B571" s="399"/>
      <c r="C571" s="225"/>
      <c r="D571" s="130"/>
      <c r="E571" s="101"/>
      <c r="F571" s="101"/>
      <c r="G571" s="101"/>
      <c r="H571" s="101"/>
      <c r="I571" s="134"/>
      <c r="J571" s="134"/>
      <c r="K571" s="134"/>
      <c r="L571" s="134"/>
      <c r="M571" s="101"/>
      <c r="N571" s="101"/>
    </row>
    <row r="572" spans="1:14" ht="14.25" customHeight="1">
      <c r="A572" s="395"/>
      <c r="B572" s="399"/>
      <c r="C572" s="225"/>
      <c r="D572" s="130"/>
      <c r="E572" s="101"/>
      <c r="F572" s="101"/>
      <c r="G572" s="101"/>
      <c r="H572" s="101"/>
      <c r="I572" s="134"/>
      <c r="J572" s="134"/>
      <c r="K572" s="134"/>
      <c r="L572" s="134"/>
      <c r="M572" s="101"/>
      <c r="N572" s="101"/>
    </row>
    <row r="573" spans="1:14" ht="14.25" customHeight="1">
      <c r="A573" s="395"/>
      <c r="B573" s="399"/>
      <c r="C573" s="225"/>
      <c r="D573" s="130"/>
      <c r="E573" s="101"/>
      <c r="F573" s="101"/>
      <c r="G573" s="101"/>
      <c r="H573" s="101"/>
      <c r="I573" s="134"/>
      <c r="J573" s="134"/>
      <c r="K573" s="134"/>
      <c r="L573" s="134"/>
      <c r="M573" s="101"/>
      <c r="N573" s="101"/>
    </row>
    <row r="574" spans="1:14" ht="14.25" customHeight="1">
      <c r="A574" s="395"/>
      <c r="B574" s="399"/>
      <c r="C574" s="225"/>
      <c r="D574" s="130"/>
      <c r="E574" s="101"/>
      <c r="F574" s="101"/>
      <c r="G574" s="101"/>
      <c r="H574" s="101"/>
      <c r="I574" s="134"/>
      <c r="J574" s="134"/>
      <c r="K574" s="134"/>
      <c r="L574" s="134"/>
      <c r="M574" s="101"/>
      <c r="N574" s="101"/>
    </row>
    <row r="575" spans="1:14" ht="14.25" customHeight="1">
      <c r="A575" s="395"/>
      <c r="B575" s="399"/>
      <c r="C575" s="225"/>
      <c r="D575" s="130"/>
      <c r="E575" s="101"/>
      <c r="F575" s="101"/>
      <c r="G575" s="101"/>
      <c r="H575" s="101"/>
      <c r="I575" s="134"/>
      <c r="J575" s="134"/>
      <c r="K575" s="134"/>
      <c r="L575" s="134"/>
      <c r="M575" s="101"/>
      <c r="N575" s="101"/>
    </row>
    <row r="576" spans="1:14" ht="14.25" customHeight="1">
      <c r="A576" s="395"/>
      <c r="B576" s="399"/>
      <c r="C576" s="225"/>
      <c r="D576" s="130"/>
      <c r="E576" s="101"/>
      <c r="F576" s="101"/>
      <c r="G576" s="101"/>
      <c r="H576" s="101"/>
      <c r="I576" s="134"/>
      <c r="J576" s="134"/>
      <c r="K576" s="134"/>
      <c r="L576" s="134"/>
      <c r="M576" s="101"/>
      <c r="N576" s="101"/>
    </row>
    <row r="577" spans="1:14" ht="14.25" customHeight="1">
      <c r="A577" s="395"/>
      <c r="B577" s="399"/>
      <c r="C577" s="225"/>
      <c r="D577" s="130"/>
      <c r="E577" s="101"/>
      <c r="F577" s="101"/>
      <c r="G577" s="101"/>
      <c r="H577" s="101"/>
      <c r="I577" s="134"/>
      <c r="J577" s="134"/>
      <c r="K577" s="134"/>
      <c r="L577" s="134"/>
      <c r="M577" s="101"/>
      <c r="N577" s="101"/>
    </row>
    <row r="578" spans="1:14" ht="14.25" customHeight="1">
      <c r="A578" s="395"/>
      <c r="B578" s="399"/>
      <c r="C578" s="225"/>
      <c r="D578" s="130"/>
      <c r="E578" s="101"/>
      <c r="F578" s="101"/>
      <c r="G578" s="101"/>
      <c r="H578" s="101"/>
      <c r="I578" s="134"/>
      <c r="J578" s="134"/>
      <c r="K578" s="134"/>
      <c r="L578" s="134"/>
      <c r="M578" s="101"/>
      <c r="N578" s="101"/>
    </row>
    <row r="579" spans="1:14" ht="14.25" customHeight="1">
      <c r="A579" s="395"/>
      <c r="B579" s="399"/>
      <c r="C579" s="225"/>
      <c r="D579" s="130"/>
      <c r="E579" s="101"/>
      <c r="F579" s="101"/>
      <c r="G579" s="101"/>
      <c r="H579" s="101"/>
      <c r="I579" s="134"/>
      <c r="J579" s="134"/>
      <c r="K579" s="134"/>
      <c r="L579" s="134"/>
      <c r="M579" s="101"/>
      <c r="N579" s="101"/>
    </row>
    <row r="580" spans="1:14" ht="14.25" customHeight="1">
      <c r="A580" s="395"/>
      <c r="B580" s="399"/>
      <c r="C580" s="225"/>
      <c r="D580" s="130"/>
      <c r="E580" s="101"/>
      <c r="F580" s="101"/>
      <c r="G580" s="101"/>
      <c r="H580" s="101"/>
      <c r="I580" s="134"/>
      <c r="J580" s="134"/>
      <c r="K580" s="134"/>
      <c r="L580" s="134"/>
      <c r="M580" s="101"/>
      <c r="N580" s="101"/>
    </row>
    <row r="581" spans="1:14" ht="14.25" customHeight="1">
      <c r="A581" s="395"/>
      <c r="B581" s="399"/>
      <c r="C581" s="225"/>
      <c r="D581" s="130"/>
      <c r="E581" s="101"/>
      <c r="F581" s="101"/>
      <c r="G581" s="101"/>
      <c r="H581" s="101"/>
      <c r="I581" s="134"/>
      <c r="J581" s="134"/>
      <c r="K581" s="134"/>
      <c r="L581" s="134"/>
      <c r="M581" s="101"/>
      <c r="N581" s="101"/>
    </row>
    <row r="582" spans="1:14" ht="14.25" customHeight="1">
      <c r="A582" s="395"/>
      <c r="B582" s="399"/>
      <c r="C582" s="225"/>
      <c r="D582" s="130"/>
      <c r="E582" s="101"/>
      <c r="F582" s="101"/>
      <c r="G582" s="101"/>
      <c r="H582" s="101"/>
      <c r="I582" s="134"/>
      <c r="J582" s="134"/>
      <c r="K582" s="134"/>
      <c r="L582" s="134"/>
      <c r="M582" s="101"/>
      <c r="N582" s="101"/>
    </row>
    <row r="583" spans="1:14" ht="14.25" customHeight="1">
      <c r="A583" s="395"/>
      <c r="B583" s="399"/>
      <c r="C583" s="225"/>
      <c r="D583" s="130"/>
      <c r="E583" s="101"/>
      <c r="F583" s="101"/>
      <c r="G583" s="101"/>
      <c r="H583" s="101"/>
      <c r="I583" s="134"/>
      <c r="J583" s="134"/>
      <c r="K583" s="134"/>
      <c r="L583" s="134"/>
      <c r="M583" s="101"/>
      <c r="N583" s="101"/>
    </row>
    <row r="584" spans="1:14" ht="14.25" customHeight="1">
      <c r="A584" s="395"/>
      <c r="B584" s="399"/>
      <c r="C584" s="225"/>
      <c r="D584" s="130"/>
      <c r="E584" s="101"/>
      <c r="F584" s="101"/>
      <c r="G584" s="101"/>
      <c r="H584" s="101"/>
      <c r="I584" s="134"/>
      <c r="J584" s="134"/>
      <c r="K584" s="134"/>
      <c r="L584" s="134"/>
      <c r="M584" s="101"/>
      <c r="N584" s="101"/>
    </row>
    <row r="585" spans="1:14" ht="14.25" customHeight="1">
      <c r="A585" s="395"/>
      <c r="B585" s="399"/>
      <c r="C585" s="225"/>
      <c r="D585" s="130"/>
      <c r="E585" s="101"/>
      <c r="F585" s="101"/>
      <c r="G585" s="101"/>
      <c r="H585" s="101"/>
      <c r="I585" s="134"/>
      <c r="J585" s="134"/>
      <c r="K585" s="134"/>
      <c r="L585" s="134"/>
      <c r="M585" s="101"/>
      <c r="N585" s="101"/>
    </row>
    <row r="586" spans="1:14" ht="14.25" customHeight="1">
      <c r="A586" s="395"/>
      <c r="B586" s="399"/>
      <c r="C586" s="225"/>
      <c r="D586" s="130"/>
      <c r="E586" s="101"/>
      <c r="F586" s="101"/>
      <c r="G586" s="101"/>
      <c r="H586" s="101"/>
      <c r="I586" s="134"/>
      <c r="J586" s="134"/>
      <c r="K586" s="134"/>
      <c r="L586" s="134"/>
      <c r="M586" s="101"/>
      <c r="N586" s="101"/>
    </row>
    <row r="587" spans="1:14" ht="14.25" customHeight="1">
      <c r="A587" s="395"/>
      <c r="B587" s="399"/>
      <c r="C587" s="225"/>
      <c r="D587" s="130"/>
      <c r="E587" s="101"/>
      <c r="F587" s="101"/>
      <c r="G587" s="101"/>
      <c r="H587" s="101"/>
      <c r="I587" s="134"/>
      <c r="J587" s="134"/>
      <c r="K587" s="134"/>
      <c r="L587" s="134"/>
      <c r="M587" s="101"/>
      <c r="N587" s="101"/>
    </row>
    <row r="588" spans="1:14" ht="14.25" customHeight="1">
      <c r="A588" s="395"/>
      <c r="B588" s="399"/>
      <c r="C588" s="225"/>
      <c r="D588" s="130"/>
      <c r="E588" s="101"/>
      <c r="F588" s="101"/>
      <c r="G588" s="101"/>
      <c r="H588" s="101"/>
      <c r="I588" s="134"/>
      <c r="J588" s="134"/>
      <c r="K588" s="134"/>
      <c r="L588" s="134"/>
      <c r="M588" s="101"/>
      <c r="N588" s="101"/>
    </row>
    <row r="589" spans="1:14" ht="14.25" customHeight="1">
      <c r="A589" s="395"/>
      <c r="B589" s="399"/>
      <c r="C589" s="225"/>
      <c r="D589" s="130"/>
      <c r="E589" s="101"/>
      <c r="F589" s="101"/>
      <c r="G589" s="101"/>
      <c r="H589" s="101"/>
      <c r="I589" s="134"/>
      <c r="J589" s="134"/>
      <c r="K589" s="134"/>
      <c r="L589" s="134"/>
      <c r="M589" s="101"/>
      <c r="N589" s="101"/>
    </row>
    <row r="590" spans="1:14" ht="14.25" customHeight="1">
      <c r="A590" s="395"/>
      <c r="B590" s="399"/>
      <c r="C590" s="225"/>
      <c r="D590" s="130"/>
      <c r="E590" s="101"/>
      <c r="F590" s="101"/>
      <c r="G590" s="101"/>
      <c r="H590" s="101"/>
      <c r="I590" s="134"/>
      <c r="J590" s="134"/>
      <c r="K590" s="134"/>
      <c r="L590" s="134"/>
      <c r="M590" s="101"/>
      <c r="N590" s="101"/>
    </row>
    <row r="591" spans="1:14" ht="14.25" customHeight="1">
      <c r="A591" s="395"/>
      <c r="B591" s="399"/>
      <c r="C591" s="225"/>
      <c r="D591" s="130"/>
      <c r="E591" s="101"/>
      <c r="F591" s="101"/>
      <c r="G591" s="101"/>
      <c r="H591" s="101"/>
      <c r="I591" s="134"/>
      <c r="J591" s="134"/>
      <c r="K591" s="134"/>
      <c r="L591" s="134"/>
      <c r="M591" s="101"/>
      <c r="N591" s="101"/>
    </row>
    <row r="592" spans="1:14" ht="14.25" customHeight="1">
      <c r="A592" s="395"/>
      <c r="B592" s="399"/>
      <c r="C592" s="225"/>
      <c r="D592" s="130"/>
      <c r="E592" s="101"/>
      <c r="F592" s="101"/>
      <c r="G592" s="101"/>
      <c r="H592" s="101"/>
      <c r="I592" s="134"/>
      <c r="J592" s="134"/>
      <c r="K592" s="134"/>
      <c r="L592" s="134"/>
      <c r="M592" s="101"/>
      <c r="N592" s="101"/>
    </row>
    <row r="593" spans="1:14" ht="14.25" customHeight="1">
      <c r="A593" s="395"/>
      <c r="B593" s="399"/>
      <c r="C593" s="225"/>
      <c r="D593" s="130"/>
      <c r="E593" s="101"/>
      <c r="F593" s="101"/>
      <c r="G593" s="101"/>
      <c r="H593" s="101"/>
      <c r="I593" s="134"/>
      <c r="J593" s="134"/>
      <c r="K593" s="134"/>
      <c r="L593" s="134"/>
      <c r="M593" s="101"/>
      <c r="N593" s="101"/>
    </row>
    <row r="594" spans="1:14" ht="14.25" customHeight="1">
      <c r="A594" s="395"/>
      <c r="B594" s="399"/>
      <c r="C594" s="225"/>
      <c r="D594" s="130"/>
      <c r="E594" s="101"/>
      <c r="F594" s="101"/>
      <c r="G594" s="101"/>
      <c r="H594" s="101"/>
      <c r="I594" s="134"/>
      <c r="J594" s="134"/>
      <c r="K594" s="134"/>
      <c r="L594" s="134"/>
      <c r="M594" s="101"/>
      <c r="N594" s="101"/>
    </row>
    <row r="595" spans="1:14" ht="14.25" customHeight="1">
      <c r="A595" s="395"/>
      <c r="B595" s="399"/>
      <c r="C595" s="225"/>
      <c r="D595" s="130"/>
      <c r="E595" s="101"/>
      <c r="F595" s="101"/>
      <c r="G595" s="101"/>
      <c r="H595" s="101"/>
      <c r="I595" s="134"/>
      <c r="J595" s="134"/>
      <c r="K595" s="134"/>
      <c r="L595" s="134"/>
      <c r="M595" s="101"/>
      <c r="N595" s="101"/>
    </row>
    <row r="596" spans="1:14" ht="14.25" customHeight="1">
      <c r="A596" s="395"/>
      <c r="B596" s="399"/>
      <c r="C596" s="225"/>
      <c r="D596" s="130"/>
      <c r="E596" s="101"/>
      <c r="F596" s="101"/>
      <c r="G596" s="101"/>
      <c r="H596" s="101"/>
      <c r="I596" s="134"/>
      <c r="J596" s="134"/>
      <c r="K596" s="134"/>
      <c r="L596" s="134"/>
      <c r="M596" s="101"/>
      <c r="N596" s="101"/>
    </row>
    <row r="597" spans="1:14" ht="14.25" customHeight="1">
      <c r="A597" s="395"/>
      <c r="B597" s="399"/>
      <c r="C597" s="225"/>
      <c r="D597" s="130"/>
      <c r="E597" s="101"/>
      <c r="F597" s="101"/>
      <c r="G597" s="101"/>
      <c r="H597" s="101"/>
      <c r="I597" s="134"/>
      <c r="J597" s="134"/>
      <c r="K597" s="134"/>
      <c r="L597" s="134"/>
      <c r="M597" s="101"/>
      <c r="N597" s="101"/>
    </row>
    <row r="598" spans="1:14" ht="14.25" customHeight="1">
      <c r="A598" s="395"/>
      <c r="B598" s="399"/>
      <c r="C598" s="225"/>
      <c r="D598" s="130"/>
      <c r="E598" s="101"/>
      <c r="F598" s="101"/>
      <c r="G598" s="101"/>
      <c r="H598" s="101"/>
      <c r="I598" s="134"/>
      <c r="J598" s="134"/>
      <c r="K598" s="134"/>
      <c r="L598" s="134"/>
      <c r="M598" s="101"/>
      <c r="N598" s="101"/>
    </row>
    <row r="599" spans="1:14" ht="14.25" customHeight="1">
      <c r="A599" s="395"/>
      <c r="B599" s="399"/>
      <c r="C599" s="225"/>
      <c r="D599" s="130"/>
      <c r="E599" s="101"/>
      <c r="F599" s="101"/>
      <c r="G599" s="101"/>
      <c r="H599" s="101"/>
      <c r="I599" s="134"/>
      <c r="J599" s="134"/>
      <c r="K599" s="134"/>
      <c r="L599" s="134"/>
      <c r="M599" s="101"/>
      <c r="N599" s="101"/>
    </row>
    <row r="600" spans="1:14" ht="14.25" customHeight="1">
      <c r="A600" s="395"/>
      <c r="B600" s="399"/>
      <c r="C600" s="225"/>
      <c r="D600" s="130"/>
      <c r="E600" s="101"/>
      <c r="F600" s="101"/>
      <c r="G600" s="101"/>
      <c r="H600" s="101"/>
      <c r="I600" s="134"/>
      <c r="J600" s="134"/>
      <c r="K600" s="134"/>
      <c r="L600" s="134"/>
      <c r="M600" s="101"/>
      <c r="N600" s="101"/>
    </row>
    <row r="601" spans="1:14" ht="14.25" customHeight="1">
      <c r="A601" s="395"/>
      <c r="B601" s="399"/>
      <c r="C601" s="225"/>
      <c r="D601" s="130"/>
      <c r="E601" s="101"/>
      <c r="F601" s="101"/>
      <c r="G601" s="101"/>
      <c r="H601" s="101"/>
      <c r="I601" s="134"/>
      <c r="J601" s="134"/>
      <c r="K601" s="134"/>
      <c r="L601" s="134"/>
      <c r="M601" s="101"/>
      <c r="N601" s="101"/>
    </row>
    <row r="602" spans="1:14" ht="14.25" customHeight="1">
      <c r="A602" s="395"/>
      <c r="B602" s="399"/>
      <c r="C602" s="225"/>
      <c r="D602" s="130"/>
      <c r="E602" s="101"/>
      <c r="F602" s="101"/>
      <c r="G602" s="101"/>
      <c r="H602" s="101"/>
      <c r="I602" s="134"/>
      <c r="J602" s="134"/>
      <c r="K602" s="134"/>
      <c r="L602" s="134"/>
      <c r="M602" s="101"/>
      <c r="N602" s="101"/>
    </row>
    <row r="603" spans="1:14" ht="14.25" customHeight="1">
      <c r="A603" s="395"/>
      <c r="B603" s="399"/>
      <c r="C603" s="225"/>
      <c r="D603" s="130"/>
      <c r="E603" s="101"/>
      <c r="F603" s="101"/>
      <c r="G603" s="101"/>
      <c r="H603" s="101"/>
      <c r="I603" s="134"/>
      <c r="J603" s="134"/>
      <c r="K603" s="134"/>
      <c r="L603" s="134"/>
      <c r="M603" s="101"/>
      <c r="N603" s="101"/>
    </row>
    <row r="604" spans="1:14" ht="14.25" customHeight="1">
      <c r="A604" s="395"/>
      <c r="B604" s="399"/>
      <c r="C604" s="225"/>
      <c r="D604" s="130"/>
      <c r="E604" s="101"/>
      <c r="F604" s="101"/>
      <c r="G604" s="101"/>
      <c r="H604" s="101"/>
      <c r="I604" s="134"/>
      <c r="J604" s="134"/>
      <c r="K604" s="134"/>
      <c r="L604" s="134"/>
      <c r="M604" s="101"/>
      <c r="N604" s="101"/>
    </row>
    <row r="605" spans="1:14" ht="14.25" customHeight="1">
      <c r="A605" s="395"/>
      <c r="B605" s="399"/>
      <c r="C605" s="225"/>
      <c r="D605" s="130"/>
      <c r="E605" s="101"/>
      <c r="F605" s="101"/>
      <c r="G605" s="101"/>
      <c r="H605" s="101"/>
      <c r="I605" s="134"/>
      <c r="J605" s="134"/>
      <c r="K605" s="134"/>
      <c r="L605" s="134"/>
      <c r="M605" s="101"/>
      <c r="N605" s="101"/>
    </row>
    <row r="606" spans="1:14" ht="14.25" customHeight="1">
      <c r="A606" s="395"/>
      <c r="B606" s="399"/>
      <c r="C606" s="225"/>
      <c r="D606" s="130"/>
      <c r="E606" s="101"/>
      <c r="F606" s="101"/>
      <c r="G606" s="101"/>
      <c r="H606" s="101"/>
      <c r="I606" s="134"/>
      <c r="J606" s="134"/>
      <c r="K606" s="134"/>
      <c r="L606" s="134"/>
      <c r="M606" s="101"/>
      <c r="N606" s="101"/>
    </row>
    <row r="607" spans="1:14" ht="14.25" customHeight="1">
      <c r="A607" s="395"/>
      <c r="B607" s="399"/>
      <c r="C607" s="225"/>
      <c r="D607" s="130"/>
      <c r="E607" s="101"/>
      <c r="F607" s="101"/>
      <c r="G607" s="101"/>
      <c r="H607" s="101"/>
      <c r="I607" s="134"/>
      <c r="J607" s="134"/>
      <c r="K607" s="134"/>
      <c r="L607" s="134"/>
      <c r="M607" s="101"/>
      <c r="N607" s="101"/>
    </row>
    <row r="608" spans="1:14" ht="14.25" customHeight="1">
      <c r="A608" s="395"/>
      <c r="B608" s="399"/>
      <c r="C608" s="225"/>
      <c r="D608" s="130"/>
      <c r="E608" s="101"/>
      <c r="F608" s="101"/>
      <c r="G608" s="101"/>
      <c r="H608" s="101"/>
      <c r="I608" s="134"/>
      <c r="J608" s="134"/>
      <c r="K608" s="134"/>
      <c r="L608" s="134"/>
      <c r="M608" s="101"/>
      <c r="N608" s="101"/>
    </row>
    <row r="609" spans="1:14" ht="14.25" customHeight="1">
      <c r="A609" s="395"/>
      <c r="B609" s="399"/>
      <c r="C609" s="225"/>
      <c r="D609" s="130"/>
      <c r="E609" s="101"/>
      <c r="F609" s="101"/>
      <c r="G609" s="101"/>
      <c r="H609" s="101"/>
      <c r="I609" s="134"/>
      <c r="J609" s="134"/>
      <c r="K609" s="134"/>
      <c r="L609" s="134"/>
      <c r="M609" s="101"/>
      <c r="N609" s="101"/>
    </row>
    <row r="610" spans="1:14" ht="14.25" customHeight="1">
      <c r="A610" s="395"/>
      <c r="B610" s="399"/>
      <c r="C610" s="225"/>
      <c r="D610" s="130"/>
      <c r="E610" s="101"/>
      <c r="F610" s="101"/>
      <c r="G610" s="101"/>
      <c r="H610" s="101"/>
      <c r="I610" s="134"/>
      <c r="J610" s="134"/>
      <c r="K610" s="134"/>
      <c r="L610" s="134"/>
      <c r="M610" s="101"/>
      <c r="N610" s="101"/>
    </row>
    <row r="611" spans="1:14" ht="14.25" customHeight="1">
      <c r="A611" s="395"/>
      <c r="B611" s="399"/>
      <c r="C611" s="225"/>
      <c r="D611" s="130"/>
      <c r="E611" s="101"/>
      <c r="F611" s="101"/>
      <c r="G611" s="101"/>
      <c r="H611" s="101"/>
      <c r="I611" s="134"/>
      <c r="J611" s="134"/>
      <c r="K611" s="134"/>
      <c r="L611" s="134"/>
      <c r="M611" s="101"/>
      <c r="N611" s="101"/>
    </row>
    <row r="612" spans="1:14" ht="14.25" customHeight="1">
      <c r="A612" s="395"/>
      <c r="B612" s="399"/>
      <c r="C612" s="225"/>
      <c r="D612" s="130"/>
      <c r="E612" s="101"/>
      <c r="F612" s="101"/>
      <c r="G612" s="101"/>
      <c r="H612" s="101"/>
      <c r="I612" s="134"/>
      <c r="J612" s="134"/>
      <c r="K612" s="134"/>
      <c r="L612" s="134"/>
      <c r="M612" s="101"/>
      <c r="N612" s="101"/>
    </row>
    <row r="613" spans="1:14" ht="14.25" customHeight="1">
      <c r="A613" s="395"/>
      <c r="B613" s="399"/>
      <c r="C613" s="225"/>
      <c r="D613" s="130"/>
      <c r="E613" s="101"/>
      <c r="F613" s="101"/>
      <c r="G613" s="101"/>
      <c r="H613" s="101"/>
      <c r="I613" s="134"/>
      <c r="J613" s="134"/>
      <c r="K613" s="134"/>
      <c r="L613" s="134"/>
      <c r="M613" s="101"/>
      <c r="N613" s="101"/>
    </row>
    <row r="614" spans="1:14" ht="14.25" customHeight="1">
      <c r="A614" s="395"/>
      <c r="B614" s="399"/>
      <c r="C614" s="225"/>
      <c r="D614" s="130"/>
      <c r="E614" s="101"/>
      <c r="F614" s="101"/>
      <c r="G614" s="101"/>
      <c r="H614" s="101"/>
      <c r="I614" s="134"/>
      <c r="J614" s="134"/>
      <c r="K614" s="134"/>
      <c r="L614" s="134"/>
      <c r="M614" s="101"/>
      <c r="N614" s="101"/>
    </row>
    <row r="615" spans="1:14" ht="14.25" customHeight="1">
      <c r="A615" s="395"/>
      <c r="B615" s="399"/>
      <c r="C615" s="225"/>
      <c r="D615" s="130"/>
      <c r="E615" s="101"/>
      <c r="F615" s="101"/>
      <c r="G615" s="101"/>
      <c r="H615" s="101"/>
      <c r="I615" s="134"/>
      <c r="J615" s="134"/>
      <c r="K615" s="134"/>
      <c r="L615" s="134"/>
      <c r="M615" s="101"/>
      <c r="N615" s="101"/>
    </row>
    <row r="616" spans="1:14" ht="14.25" customHeight="1">
      <c r="A616" s="395"/>
      <c r="B616" s="399"/>
      <c r="C616" s="225"/>
      <c r="D616" s="130"/>
      <c r="E616" s="101"/>
      <c r="F616" s="101"/>
      <c r="G616" s="101"/>
      <c r="H616" s="101"/>
      <c r="I616" s="134"/>
      <c r="J616" s="134"/>
      <c r="K616" s="134"/>
      <c r="L616" s="134"/>
      <c r="M616" s="101"/>
      <c r="N616" s="101"/>
    </row>
    <row r="617" spans="1:14" ht="14.25" customHeight="1">
      <c r="A617" s="395"/>
      <c r="B617" s="399"/>
      <c r="C617" s="225"/>
      <c r="D617" s="130"/>
      <c r="E617" s="101"/>
      <c r="F617" s="101"/>
      <c r="G617" s="101"/>
      <c r="H617" s="101"/>
      <c r="I617" s="134"/>
      <c r="J617" s="134"/>
      <c r="K617" s="134"/>
      <c r="L617" s="134"/>
      <c r="M617" s="101"/>
      <c r="N617" s="101"/>
    </row>
    <row r="618" spans="1:14" ht="14.25" customHeight="1">
      <c r="A618" s="395"/>
      <c r="B618" s="399"/>
      <c r="C618" s="225"/>
      <c r="D618" s="130"/>
      <c r="E618" s="101"/>
      <c r="F618" s="101"/>
      <c r="G618" s="101"/>
      <c r="H618" s="101"/>
      <c r="I618" s="134"/>
      <c r="J618" s="134"/>
      <c r="K618" s="134"/>
      <c r="L618" s="134"/>
      <c r="M618" s="101"/>
      <c r="N618" s="101"/>
    </row>
    <row r="619" spans="1:14" ht="14.25" customHeight="1">
      <c r="A619" s="395"/>
      <c r="B619" s="399"/>
      <c r="C619" s="225"/>
      <c r="D619" s="130"/>
      <c r="E619" s="101"/>
      <c r="F619" s="101"/>
      <c r="G619" s="101"/>
      <c r="H619" s="101"/>
      <c r="I619" s="134"/>
      <c r="J619" s="134"/>
      <c r="K619" s="134"/>
      <c r="L619" s="134"/>
      <c r="M619" s="101"/>
      <c r="N619" s="101"/>
    </row>
    <row r="620" spans="1:14" ht="14.25" customHeight="1">
      <c r="A620" s="395"/>
      <c r="B620" s="399"/>
      <c r="C620" s="225"/>
      <c r="D620" s="130"/>
      <c r="E620" s="101"/>
      <c r="F620" s="101"/>
      <c r="G620" s="101"/>
      <c r="H620" s="101"/>
      <c r="I620" s="134"/>
      <c r="J620" s="134"/>
      <c r="K620" s="134"/>
      <c r="L620" s="134"/>
      <c r="M620" s="101"/>
      <c r="N620" s="101"/>
    </row>
    <row r="621" spans="1:14" ht="14.25" customHeight="1">
      <c r="A621" s="395"/>
      <c r="B621" s="399"/>
      <c r="C621" s="225"/>
      <c r="D621" s="130"/>
      <c r="E621" s="101"/>
      <c r="F621" s="101"/>
      <c r="G621" s="101"/>
      <c r="H621" s="101"/>
      <c r="I621" s="134"/>
      <c r="J621" s="134"/>
      <c r="K621" s="134"/>
      <c r="L621" s="134"/>
      <c r="M621" s="101"/>
      <c r="N621" s="101"/>
    </row>
    <row r="622" spans="1:14" ht="14.25" customHeight="1">
      <c r="A622" s="395"/>
      <c r="B622" s="399"/>
      <c r="C622" s="225"/>
      <c r="D622" s="130"/>
      <c r="E622" s="101"/>
      <c r="F622" s="101"/>
      <c r="G622" s="101"/>
      <c r="H622" s="101"/>
      <c r="I622" s="134"/>
      <c r="J622" s="134"/>
      <c r="K622" s="134"/>
      <c r="L622" s="134"/>
      <c r="M622" s="101"/>
      <c r="N622" s="101"/>
    </row>
    <row r="623" spans="1:14" ht="14.25" customHeight="1">
      <c r="A623" s="395"/>
      <c r="B623" s="399"/>
      <c r="C623" s="225"/>
      <c r="D623" s="130"/>
      <c r="E623" s="101"/>
      <c r="F623" s="101"/>
      <c r="G623" s="101"/>
      <c r="H623" s="101"/>
      <c r="I623" s="134"/>
      <c r="J623" s="134"/>
      <c r="K623" s="134"/>
      <c r="L623" s="134"/>
      <c r="M623" s="101"/>
      <c r="N623" s="101"/>
    </row>
    <row r="624" spans="1:14" ht="14.25" customHeight="1">
      <c r="A624" s="395"/>
      <c r="B624" s="399"/>
      <c r="C624" s="225"/>
      <c r="D624" s="130"/>
      <c r="E624" s="101"/>
      <c r="F624" s="101"/>
      <c r="G624" s="101"/>
      <c r="H624" s="101"/>
      <c r="I624" s="134"/>
      <c r="J624" s="134"/>
      <c r="K624" s="134"/>
      <c r="L624" s="134"/>
      <c r="M624" s="101"/>
      <c r="N624" s="101"/>
    </row>
    <row r="625" spans="1:14" ht="14.25" customHeight="1">
      <c r="A625" s="395"/>
      <c r="B625" s="399"/>
      <c r="C625" s="225"/>
      <c r="D625" s="130"/>
      <c r="E625" s="101"/>
      <c r="F625" s="101"/>
      <c r="G625" s="101"/>
      <c r="H625" s="101"/>
      <c r="I625" s="134"/>
      <c r="J625" s="134"/>
      <c r="K625" s="134"/>
      <c r="L625" s="134"/>
      <c r="M625" s="101"/>
      <c r="N625" s="101"/>
    </row>
    <row r="626" spans="1:14" ht="14.25" customHeight="1">
      <c r="A626" s="395"/>
      <c r="B626" s="399"/>
      <c r="C626" s="225"/>
      <c r="D626" s="130"/>
      <c r="E626" s="101"/>
      <c r="F626" s="101"/>
      <c r="G626" s="101"/>
      <c r="H626" s="101"/>
      <c r="I626" s="134"/>
      <c r="J626" s="134"/>
      <c r="K626" s="134"/>
      <c r="L626" s="134"/>
      <c r="M626" s="101"/>
      <c r="N626" s="101"/>
    </row>
    <row r="627" spans="1:14" ht="14.25" customHeight="1">
      <c r="A627" s="395"/>
      <c r="B627" s="399"/>
      <c r="C627" s="225"/>
      <c r="D627" s="130"/>
      <c r="E627" s="101"/>
      <c r="F627" s="101"/>
      <c r="G627" s="101"/>
      <c r="H627" s="101"/>
      <c r="I627" s="134"/>
      <c r="J627" s="134"/>
      <c r="K627" s="134"/>
      <c r="L627" s="134"/>
      <c r="M627" s="101"/>
      <c r="N627" s="101"/>
    </row>
    <row r="628" spans="1:14" ht="14.25" customHeight="1">
      <c r="A628" s="395"/>
      <c r="B628" s="399"/>
      <c r="C628" s="225"/>
      <c r="D628" s="130"/>
      <c r="E628" s="101"/>
      <c r="F628" s="101"/>
      <c r="G628" s="101"/>
      <c r="H628" s="101"/>
      <c r="I628" s="134"/>
      <c r="J628" s="134"/>
      <c r="K628" s="134"/>
      <c r="L628" s="134"/>
      <c r="M628" s="101"/>
      <c r="N628" s="101"/>
    </row>
    <row r="629" spans="1:14" ht="14.25" customHeight="1">
      <c r="A629" s="395"/>
      <c r="B629" s="399"/>
      <c r="C629" s="225"/>
      <c r="D629" s="130"/>
      <c r="E629" s="101"/>
      <c r="F629" s="101"/>
      <c r="G629" s="101"/>
      <c r="H629" s="101"/>
      <c r="I629" s="134"/>
      <c r="J629" s="134"/>
      <c r="K629" s="134"/>
      <c r="L629" s="134"/>
      <c r="M629" s="101"/>
      <c r="N629" s="101"/>
    </row>
    <row r="630" spans="1:14" ht="14.25" customHeight="1">
      <c r="A630" s="395"/>
      <c r="B630" s="399"/>
      <c r="C630" s="225"/>
      <c r="D630" s="130"/>
      <c r="E630" s="101"/>
      <c r="F630" s="101"/>
      <c r="G630" s="101"/>
      <c r="H630" s="101"/>
      <c r="I630" s="134"/>
      <c r="J630" s="134"/>
      <c r="K630" s="134"/>
      <c r="L630" s="134"/>
      <c r="M630" s="101"/>
      <c r="N630" s="101"/>
    </row>
    <row r="631" spans="1:14" ht="14.25" customHeight="1">
      <c r="A631" s="395"/>
      <c r="B631" s="399"/>
      <c r="C631" s="225"/>
      <c r="D631" s="130"/>
      <c r="E631" s="101"/>
      <c r="F631" s="101"/>
      <c r="G631" s="101"/>
      <c r="H631" s="101"/>
      <c r="I631" s="134"/>
      <c r="J631" s="134"/>
      <c r="K631" s="134"/>
      <c r="L631" s="134"/>
      <c r="M631" s="101"/>
      <c r="N631" s="101"/>
    </row>
    <row r="632" spans="1:14" ht="14.25" customHeight="1">
      <c r="A632" s="395"/>
      <c r="B632" s="399"/>
      <c r="C632" s="225"/>
      <c r="D632" s="130"/>
      <c r="E632" s="101"/>
      <c r="F632" s="101"/>
      <c r="G632" s="101"/>
      <c r="H632" s="101"/>
      <c r="I632" s="134"/>
      <c r="J632" s="134"/>
      <c r="K632" s="134"/>
      <c r="L632" s="134"/>
      <c r="M632" s="101"/>
      <c r="N632" s="101"/>
    </row>
    <row r="633" spans="1:14" ht="14.25" customHeight="1">
      <c r="A633" s="395"/>
      <c r="B633" s="399"/>
      <c r="C633" s="225"/>
      <c r="D633" s="130"/>
      <c r="E633" s="101"/>
      <c r="F633" s="101"/>
      <c r="G633" s="101"/>
      <c r="H633" s="101"/>
      <c r="I633" s="134"/>
      <c r="J633" s="134"/>
      <c r="K633" s="134"/>
      <c r="L633" s="134"/>
      <c r="M633" s="101"/>
      <c r="N633" s="101"/>
    </row>
    <row r="634" spans="1:14" ht="14.25" customHeight="1">
      <c r="A634" s="395"/>
      <c r="B634" s="399"/>
      <c r="C634" s="225"/>
      <c r="D634" s="130"/>
      <c r="E634" s="101"/>
      <c r="F634" s="101"/>
      <c r="G634" s="101"/>
      <c r="H634" s="101"/>
      <c r="I634" s="134"/>
      <c r="J634" s="134"/>
      <c r="K634" s="134"/>
      <c r="L634" s="134"/>
      <c r="M634" s="101"/>
      <c r="N634" s="101"/>
    </row>
    <row r="635" spans="1:14" ht="14.25" customHeight="1">
      <c r="A635" s="395"/>
      <c r="B635" s="399"/>
      <c r="C635" s="225"/>
      <c r="D635" s="130"/>
      <c r="E635" s="101"/>
      <c r="F635" s="101"/>
      <c r="G635" s="101"/>
      <c r="H635" s="101"/>
      <c r="I635" s="134"/>
      <c r="J635" s="134"/>
      <c r="K635" s="134"/>
      <c r="L635" s="134"/>
      <c r="M635" s="101"/>
      <c r="N635" s="101"/>
    </row>
    <row r="636" spans="1:14" ht="14.25" customHeight="1">
      <c r="A636" s="395"/>
      <c r="B636" s="399"/>
      <c r="C636" s="225"/>
      <c r="D636" s="130"/>
      <c r="E636" s="101"/>
      <c r="F636" s="101"/>
      <c r="G636" s="101"/>
      <c r="H636" s="101"/>
      <c r="I636" s="134"/>
      <c r="J636" s="134"/>
      <c r="K636" s="134"/>
      <c r="L636" s="134"/>
      <c r="M636" s="101"/>
      <c r="N636" s="101"/>
    </row>
    <row r="637" spans="1:14" ht="14.25" customHeight="1">
      <c r="A637" s="395"/>
      <c r="B637" s="399"/>
      <c r="C637" s="225"/>
      <c r="D637" s="130"/>
      <c r="E637" s="101"/>
      <c r="F637" s="101"/>
      <c r="G637" s="101"/>
      <c r="H637" s="101"/>
      <c r="I637" s="134"/>
      <c r="J637" s="134"/>
      <c r="K637" s="134"/>
      <c r="L637" s="134"/>
      <c r="M637" s="101"/>
      <c r="N637" s="101"/>
    </row>
    <row r="638" spans="1:14" ht="14.25" customHeight="1">
      <c r="A638" s="395"/>
      <c r="B638" s="399"/>
      <c r="C638" s="225"/>
      <c r="D638" s="130"/>
      <c r="E638" s="101"/>
      <c r="F638" s="101"/>
      <c r="G638" s="101"/>
      <c r="H638" s="101"/>
      <c r="I638" s="134"/>
      <c r="J638" s="134"/>
      <c r="K638" s="134"/>
      <c r="L638" s="134"/>
      <c r="M638" s="101"/>
      <c r="N638" s="101"/>
    </row>
    <row r="639" spans="1:14" ht="14.25" customHeight="1">
      <c r="A639" s="395"/>
      <c r="B639" s="399"/>
      <c r="C639" s="225"/>
      <c r="D639" s="130"/>
      <c r="E639" s="101"/>
      <c r="F639" s="101"/>
      <c r="G639" s="101"/>
      <c r="H639" s="101"/>
      <c r="I639" s="134"/>
      <c r="J639" s="134"/>
      <c r="K639" s="134"/>
      <c r="L639" s="134"/>
      <c r="M639" s="101"/>
      <c r="N639" s="101"/>
    </row>
    <row r="640" spans="1:14" ht="14.25" customHeight="1">
      <c r="A640" s="395"/>
      <c r="B640" s="399"/>
      <c r="C640" s="225"/>
      <c r="D640" s="130"/>
      <c r="E640" s="101"/>
      <c r="F640" s="101"/>
      <c r="G640" s="101"/>
      <c r="H640" s="101"/>
      <c r="I640" s="134"/>
      <c r="J640" s="134"/>
      <c r="K640" s="134"/>
      <c r="L640" s="134"/>
      <c r="M640" s="101"/>
      <c r="N640" s="101"/>
    </row>
    <row r="641" spans="1:14" ht="14.25" customHeight="1">
      <c r="A641" s="395"/>
      <c r="B641" s="399"/>
      <c r="C641" s="225"/>
      <c r="D641" s="130"/>
      <c r="E641" s="101"/>
      <c r="F641" s="101"/>
      <c r="G641" s="101"/>
      <c r="H641" s="101"/>
      <c r="I641" s="134"/>
      <c r="J641" s="134"/>
      <c r="K641" s="134"/>
      <c r="L641" s="134"/>
      <c r="M641" s="101"/>
      <c r="N641" s="101"/>
    </row>
    <row r="642" spans="1:14" ht="14.25" customHeight="1">
      <c r="A642" s="395"/>
      <c r="B642" s="399"/>
      <c r="C642" s="225"/>
      <c r="D642" s="130"/>
      <c r="E642" s="101"/>
      <c r="F642" s="101"/>
      <c r="G642" s="101"/>
      <c r="H642" s="101"/>
      <c r="I642" s="134"/>
      <c r="J642" s="134"/>
      <c r="K642" s="134"/>
      <c r="L642" s="134"/>
      <c r="M642" s="101"/>
      <c r="N642" s="101"/>
    </row>
    <row r="643" spans="1:14" ht="14.25" customHeight="1">
      <c r="A643" s="395"/>
      <c r="B643" s="399"/>
      <c r="C643" s="225"/>
      <c r="D643" s="130"/>
      <c r="E643" s="101"/>
      <c r="F643" s="101"/>
      <c r="G643" s="101"/>
      <c r="H643" s="101"/>
      <c r="I643" s="134"/>
      <c r="J643" s="134"/>
      <c r="K643" s="134"/>
      <c r="L643" s="134"/>
      <c r="M643" s="101"/>
      <c r="N643" s="101"/>
    </row>
    <row r="644" spans="1:14" ht="14.25" customHeight="1">
      <c r="A644" s="395"/>
      <c r="B644" s="399"/>
      <c r="C644" s="225"/>
      <c r="D644" s="130"/>
      <c r="E644" s="101"/>
      <c r="F644" s="101"/>
      <c r="G644" s="101"/>
      <c r="H644" s="101"/>
      <c r="I644" s="134"/>
      <c r="J644" s="134"/>
      <c r="K644" s="134"/>
      <c r="L644" s="134"/>
      <c r="M644" s="101"/>
      <c r="N644" s="101"/>
    </row>
    <row r="645" spans="1:14" ht="14.25" customHeight="1">
      <c r="A645" s="395"/>
      <c r="B645" s="399"/>
      <c r="C645" s="225"/>
      <c r="D645" s="130"/>
      <c r="E645" s="101"/>
      <c r="F645" s="101"/>
      <c r="G645" s="101"/>
      <c r="H645" s="101"/>
      <c r="I645" s="134"/>
      <c r="J645" s="134"/>
      <c r="K645" s="134"/>
      <c r="L645" s="134"/>
      <c r="M645" s="101"/>
      <c r="N645" s="101"/>
    </row>
    <row r="646" spans="1:14" ht="14.25" customHeight="1">
      <c r="A646" s="395"/>
      <c r="B646" s="399"/>
      <c r="C646" s="225"/>
      <c r="D646" s="130"/>
      <c r="E646" s="101"/>
      <c r="F646" s="101"/>
      <c r="G646" s="101"/>
      <c r="H646" s="101"/>
      <c r="I646" s="134"/>
      <c r="J646" s="134"/>
      <c r="K646" s="134"/>
      <c r="L646" s="134"/>
      <c r="M646" s="101"/>
      <c r="N646" s="101"/>
    </row>
    <row r="647" spans="1:14" ht="14.25" customHeight="1">
      <c r="A647" s="395"/>
      <c r="B647" s="399"/>
      <c r="C647" s="225"/>
      <c r="D647" s="130"/>
      <c r="E647" s="101"/>
      <c r="F647" s="101"/>
      <c r="G647" s="101"/>
      <c r="H647" s="101"/>
      <c r="I647" s="134"/>
      <c r="J647" s="134"/>
      <c r="K647" s="134"/>
      <c r="L647" s="134"/>
      <c r="M647" s="101"/>
      <c r="N647" s="101"/>
    </row>
    <row r="648" spans="1:14" ht="14.25" customHeight="1">
      <c r="A648" s="395"/>
      <c r="B648" s="399"/>
      <c r="C648" s="225"/>
      <c r="D648" s="130"/>
      <c r="E648" s="101"/>
      <c r="F648" s="101"/>
      <c r="G648" s="101"/>
      <c r="H648" s="101"/>
      <c r="I648" s="134"/>
      <c r="J648" s="134"/>
      <c r="K648" s="134"/>
      <c r="L648" s="134"/>
      <c r="M648" s="101"/>
      <c r="N648" s="101"/>
    </row>
    <row r="649" spans="1:14" ht="14.25" customHeight="1">
      <c r="A649" s="395"/>
      <c r="B649" s="399"/>
      <c r="C649" s="225"/>
      <c r="D649" s="130"/>
      <c r="E649" s="101"/>
      <c r="F649" s="101"/>
      <c r="G649" s="101"/>
      <c r="H649" s="101"/>
      <c r="I649" s="134"/>
      <c r="J649" s="134"/>
      <c r="K649" s="134"/>
      <c r="L649" s="134"/>
      <c r="M649" s="101"/>
      <c r="N649" s="101"/>
    </row>
    <row r="650" spans="1:14" ht="14.25" customHeight="1">
      <c r="A650" s="395"/>
      <c r="B650" s="399"/>
      <c r="C650" s="225"/>
      <c r="D650" s="130"/>
      <c r="E650" s="101"/>
      <c r="F650" s="101"/>
      <c r="G650" s="101"/>
      <c r="H650" s="101"/>
      <c r="I650" s="134"/>
      <c r="J650" s="134"/>
      <c r="K650" s="134"/>
      <c r="L650" s="134"/>
      <c r="M650" s="101"/>
      <c r="N650" s="101"/>
    </row>
    <row r="651" spans="1:14" ht="14.25" customHeight="1">
      <c r="A651" s="395"/>
      <c r="B651" s="399"/>
      <c r="C651" s="225"/>
      <c r="D651" s="130"/>
      <c r="E651" s="101"/>
      <c r="F651" s="101"/>
      <c r="G651" s="101"/>
      <c r="H651" s="101"/>
      <c r="I651" s="134"/>
      <c r="J651" s="134"/>
      <c r="K651" s="134"/>
      <c r="L651" s="134"/>
      <c r="M651" s="101"/>
      <c r="N651" s="101"/>
    </row>
    <row r="652" spans="1:14" ht="14.25" customHeight="1">
      <c r="A652" s="395"/>
      <c r="B652" s="399"/>
      <c r="C652" s="225"/>
      <c r="D652" s="130"/>
      <c r="E652" s="101"/>
      <c r="F652" s="101"/>
      <c r="G652" s="101"/>
      <c r="H652" s="101"/>
      <c r="I652" s="134"/>
      <c r="J652" s="134"/>
      <c r="K652" s="134"/>
      <c r="L652" s="134"/>
      <c r="M652" s="101"/>
      <c r="N652" s="101"/>
    </row>
    <row r="653" spans="1:14" ht="14.25" customHeight="1">
      <c r="A653" s="395"/>
      <c r="B653" s="399"/>
      <c r="C653" s="225"/>
      <c r="D653" s="130"/>
      <c r="E653" s="101"/>
      <c r="F653" s="101"/>
      <c r="G653" s="101"/>
      <c r="H653" s="101"/>
      <c r="I653" s="134"/>
      <c r="J653" s="134"/>
      <c r="K653" s="134"/>
      <c r="L653" s="134"/>
      <c r="M653" s="101"/>
      <c r="N653" s="101"/>
    </row>
    <row r="654" spans="1:14" ht="14.25" customHeight="1">
      <c r="A654" s="395"/>
      <c r="B654" s="399"/>
      <c r="C654" s="225"/>
      <c r="D654" s="130"/>
      <c r="E654" s="101"/>
      <c r="F654" s="101"/>
      <c r="G654" s="101"/>
      <c r="H654" s="101"/>
      <c r="I654" s="134"/>
      <c r="J654" s="134"/>
      <c r="K654" s="134"/>
      <c r="L654" s="134"/>
      <c r="M654" s="101"/>
      <c r="N654" s="101"/>
    </row>
    <row r="655" spans="1:14" ht="14.25" customHeight="1">
      <c r="A655" s="395"/>
      <c r="B655" s="399"/>
      <c r="C655" s="225"/>
      <c r="D655" s="130"/>
      <c r="E655" s="101"/>
      <c r="F655" s="101"/>
      <c r="G655" s="101"/>
      <c r="H655" s="101"/>
      <c r="I655" s="134"/>
      <c r="J655" s="134"/>
      <c r="K655" s="134"/>
      <c r="L655" s="134"/>
      <c r="M655" s="101"/>
      <c r="N655" s="101"/>
    </row>
    <row r="656" spans="1:14" ht="14.25" customHeight="1">
      <c r="A656" s="395"/>
      <c r="B656" s="399"/>
      <c r="C656" s="225"/>
      <c r="D656" s="130"/>
      <c r="E656" s="101"/>
      <c r="F656" s="101"/>
      <c r="G656" s="101"/>
      <c r="H656" s="101"/>
      <c r="I656" s="134"/>
      <c r="J656" s="134"/>
      <c r="K656" s="134"/>
      <c r="L656" s="134"/>
      <c r="M656" s="101"/>
      <c r="N656" s="101"/>
    </row>
    <row r="657" spans="1:14" ht="14.25" customHeight="1">
      <c r="A657" s="395"/>
      <c r="B657" s="399"/>
      <c r="C657" s="225"/>
      <c r="D657" s="130"/>
      <c r="E657" s="101"/>
      <c r="F657" s="101"/>
      <c r="G657" s="101"/>
      <c r="H657" s="101"/>
      <c r="I657" s="134"/>
      <c r="J657" s="134"/>
      <c r="K657" s="134"/>
      <c r="L657" s="134"/>
      <c r="M657" s="101"/>
      <c r="N657" s="101"/>
    </row>
    <row r="658" spans="1:14" ht="14.25" customHeight="1">
      <c r="A658" s="395"/>
      <c r="B658" s="399"/>
      <c r="C658" s="225"/>
      <c r="D658" s="130"/>
      <c r="E658" s="101"/>
      <c r="F658" s="101"/>
      <c r="G658" s="101"/>
      <c r="H658" s="101"/>
      <c r="I658" s="134"/>
      <c r="J658" s="134"/>
      <c r="K658" s="134"/>
      <c r="L658" s="134"/>
      <c r="M658" s="101"/>
      <c r="N658" s="101"/>
    </row>
    <row r="659" spans="1:14" ht="14.25" customHeight="1">
      <c r="A659" s="395"/>
      <c r="B659" s="399"/>
      <c r="C659" s="225"/>
      <c r="D659" s="130"/>
      <c r="E659" s="101"/>
      <c r="F659" s="101"/>
      <c r="G659" s="101"/>
      <c r="H659" s="101"/>
      <c r="I659" s="134"/>
      <c r="J659" s="134"/>
      <c r="K659" s="134"/>
      <c r="L659" s="134"/>
      <c r="M659" s="101"/>
      <c r="N659" s="101"/>
    </row>
    <row r="660" spans="1:14" ht="14.25" customHeight="1">
      <c r="A660" s="395"/>
      <c r="B660" s="399"/>
      <c r="C660" s="225"/>
      <c r="D660" s="130"/>
      <c r="E660" s="101"/>
      <c r="F660" s="101"/>
      <c r="G660" s="101"/>
      <c r="H660" s="101"/>
      <c r="I660" s="134"/>
      <c r="J660" s="134"/>
      <c r="K660" s="134"/>
      <c r="L660" s="134"/>
      <c r="M660" s="101"/>
      <c r="N660" s="101"/>
    </row>
    <row r="661" spans="1:14" ht="14.25" customHeight="1">
      <c r="A661" s="395"/>
      <c r="B661" s="399"/>
      <c r="C661" s="225"/>
      <c r="D661" s="130"/>
      <c r="E661" s="101"/>
      <c r="F661" s="101"/>
      <c r="G661" s="101"/>
      <c r="H661" s="101"/>
      <c r="I661" s="134"/>
      <c r="J661" s="134"/>
      <c r="K661" s="134"/>
      <c r="L661" s="134"/>
      <c r="M661" s="101"/>
      <c r="N661" s="101"/>
    </row>
    <row r="662" spans="1:14" ht="14.25" customHeight="1">
      <c r="A662" s="395"/>
      <c r="B662" s="399"/>
      <c r="C662" s="225"/>
      <c r="D662" s="130"/>
      <c r="E662" s="101"/>
      <c r="F662" s="101"/>
      <c r="G662" s="101"/>
      <c r="H662" s="101"/>
      <c r="I662" s="134"/>
      <c r="J662" s="134"/>
      <c r="K662" s="134"/>
      <c r="L662" s="134"/>
      <c r="M662" s="101"/>
      <c r="N662" s="101"/>
    </row>
    <row r="663" spans="1:14" ht="14.25" customHeight="1">
      <c r="A663" s="395"/>
      <c r="B663" s="399"/>
      <c r="C663" s="225"/>
      <c r="D663" s="130"/>
      <c r="E663" s="101"/>
      <c r="F663" s="101"/>
      <c r="G663" s="101"/>
      <c r="H663" s="101"/>
      <c r="I663" s="134"/>
      <c r="J663" s="134"/>
      <c r="K663" s="134"/>
      <c r="L663" s="134"/>
      <c r="M663" s="101"/>
      <c r="N663" s="101"/>
    </row>
    <row r="664" spans="1:14" ht="14.25" customHeight="1">
      <c r="A664" s="395"/>
      <c r="B664" s="399"/>
      <c r="C664" s="225"/>
      <c r="D664" s="130"/>
      <c r="E664" s="101"/>
      <c r="F664" s="101"/>
      <c r="G664" s="101"/>
      <c r="H664" s="101"/>
      <c r="I664" s="134"/>
      <c r="J664" s="134"/>
      <c r="K664" s="134"/>
      <c r="L664" s="134"/>
      <c r="M664" s="101"/>
      <c r="N664" s="101"/>
    </row>
    <row r="665" spans="1:14" ht="14.25" customHeight="1">
      <c r="A665" s="395"/>
      <c r="B665" s="399"/>
      <c r="C665" s="225"/>
      <c r="D665" s="130"/>
      <c r="E665" s="101"/>
      <c r="F665" s="101"/>
      <c r="G665" s="101"/>
      <c r="H665" s="101"/>
      <c r="I665" s="134"/>
      <c r="J665" s="134"/>
      <c r="K665" s="134"/>
      <c r="L665" s="134"/>
      <c r="M665" s="101"/>
      <c r="N665" s="101"/>
    </row>
    <row r="666" spans="1:14" ht="14.25" customHeight="1">
      <c r="A666" s="395"/>
      <c r="B666" s="399"/>
      <c r="C666" s="225"/>
      <c r="D666" s="130"/>
      <c r="E666" s="101"/>
      <c r="F666" s="101"/>
      <c r="G666" s="101"/>
      <c r="H666" s="101"/>
      <c r="I666" s="134"/>
      <c r="J666" s="134"/>
      <c r="K666" s="134"/>
      <c r="L666" s="134"/>
      <c r="M666" s="101"/>
      <c r="N666" s="101"/>
    </row>
    <row r="667" spans="1:14" ht="14.25" customHeight="1">
      <c r="A667" s="395"/>
      <c r="B667" s="399"/>
      <c r="C667" s="225"/>
      <c r="D667" s="130"/>
      <c r="E667" s="101"/>
      <c r="F667" s="101"/>
      <c r="G667" s="101"/>
      <c r="H667" s="101"/>
      <c r="I667" s="134"/>
      <c r="J667" s="134"/>
      <c r="K667" s="134"/>
      <c r="L667" s="134"/>
      <c r="M667" s="101"/>
      <c r="N667" s="101"/>
    </row>
    <row r="668" spans="1:14" ht="14.25" customHeight="1">
      <c r="A668" s="395"/>
      <c r="B668" s="399"/>
      <c r="C668" s="225"/>
      <c r="D668" s="130"/>
      <c r="E668" s="101"/>
      <c r="F668" s="101"/>
      <c r="G668" s="101"/>
      <c r="H668" s="101"/>
      <c r="I668" s="134"/>
      <c r="J668" s="134"/>
      <c r="K668" s="134"/>
      <c r="L668" s="134"/>
      <c r="M668" s="101"/>
      <c r="N668" s="101"/>
    </row>
    <row r="669" spans="1:14" ht="14.25" customHeight="1">
      <c r="A669" s="395"/>
      <c r="B669" s="399"/>
      <c r="C669" s="225"/>
      <c r="D669" s="130"/>
      <c r="E669" s="101"/>
      <c r="F669" s="101"/>
      <c r="G669" s="101"/>
      <c r="H669" s="101"/>
      <c r="I669" s="134"/>
      <c r="J669" s="134"/>
      <c r="K669" s="134"/>
      <c r="L669" s="134"/>
      <c r="M669" s="101"/>
      <c r="N669" s="101"/>
    </row>
    <row r="670" spans="1:14" ht="14.25" customHeight="1">
      <c r="A670" s="395"/>
      <c r="B670" s="399"/>
      <c r="C670" s="225"/>
      <c r="D670" s="130"/>
      <c r="E670" s="101"/>
      <c r="F670" s="101"/>
      <c r="G670" s="101"/>
      <c r="H670" s="101"/>
      <c r="I670" s="134"/>
      <c r="J670" s="134"/>
      <c r="K670" s="134"/>
      <c r="L670" s="134"/>
      <c r="M670" s="101"/>
      <c r="N670" s="101"/>
    </row>
    <row r="671" spans="1:14" ht="14.25" customHeight="1">
      <c r="A671" s="395"/>
      <c r="B671" s="399"/>
      <c r="C671" s="225"/>
      <c r="D671" s="130"/>
      <c r="E671" s="101"/>
      <c r="F671" s="101"/>
      <c r="G671" s="101"/>
      <c r="H671" s="101"/>
      <c r="I671" s="134"/>
      <c r="J671" s="134"/>
      <c r="K671" s="134"/>
      <c r="L671" s="134"/>
      <c r="M671" s="101"/>
      <c r="N671" s="101"/>
    </row>
    <row r="672" spans="1:14" ht="14.25" customHeight="1">
      <c r="A672" s="395"/>
      <c r="B672" s="399"/>
      <c r="C672" s="225"/>
      <c r="D672" s="130"/>
      <c r="E672" s="101"/>
      <c r="F672" s="101"/>
      <c r="G672" s="101"/>
      <c r="H672" s="101"/>
      <c r="I672" s="134"/>
      <c r="J672" s="134"/>
      <c r="K672" s="134"/>
      <c r="L672" s="134"/>
      <c r="M672" s="101"/>
      <c r="N672" s="101"/>
    </row>
    <row r="673" spans="1:14" ht="14.25" customHeight="1">
      <c r="A673" s="395"/>
      <c r="B673" s="399"/>
      <c r="C673" s="225"/>
      <c r="D673" s="130"/>
      <c r="E673" s="101"/>
      <c r="F673" s="101"/>
      <c r="G673" s="101"/>
      <c r="H673" s="101"/>
      <c r="I673" s="134"/>
      <c r="J673" s="134"/>
      <c r="K673" s="134"/>
      <c r="L673" s="134"/>
      <c r="M673" s="101"/>
      <c r="N673" s="101"/>
    </row>
    <row r="674" spans="1:14" ht="14.25" customHeight="1">
      <c r="A674" s="395"/>
      <c r="B674" s="399"/>
      <c r="C674" s="225"/>
      <c r="D674" s="130"/>
      <c r="E674" s="101"/>
      <c r="F674" s="101"/>
      <c r="G674" s="101"/>
      <c r="H674" s="101"/>
      <c r="I674" s="134"/>
      <c r="J674" s="134"/>
      <c r="K674" s="134"/>
      <c r="L674" s="134"/>
      <c r="M674" s="101"/>
      <c r="N674" s="101"/>
    </row>
    <row r="675" spans="1:14" ht="14.25" customHeight="1">
      <c r="A675" s="395"/>
      <c r="B675" s="399"/>
      <c r="C675" s="225"/>
      <c r="D675" s="130"/>
      <c r="E675" s="101"/>
      <c r="F675" s="101"/>
      <c r="G675" s="101"/>
      <c r="H675" s="101"/>
      <c r="I675" s="134"/>
      <c r="J675" s="134"/>
      <c r="K675" s="134"/>
      <c r="L675" s="134"/>
      <c r="M675" s="101"/>
      <c r="N675" s="101"/>
    </row>
    <row r="676" spans="1:14" ht="14.25" customHeight="1">
      <c r="A676" s="395"/>
      <c r="B676" s="399"/>
      <c r="C676" s="225"/>
      <c r="D676" s="130"/>
      <c r="E676" s="101"/>
      <c r="F676" s="101"/>
      <c r="G676" s="101"/>
      <c r="H676" s="101"/>
      <c r="I676" s="134"/>
      <c r="J676" s="134"/>
      <c r="K676" s="134"/>
      <c r="L676" s="134"/>
      <c r="M676" s="101"/>
      <c r="N676" s="101"/>
    </row>
    <row r="677" spans="1:14" ht="14.25" customHeight="1">
      <c r="A677" s="395"/>
      <c r="B677" s="399"/>
      <c r="C677" s="225"/>
      <c r="D677" s="130"/>
      <c r="E677" s="101"/>
      <c r="F677" s="101"/>
      <c r="G677" s="101"/>
      <c r="H677" s="101"/>
      <c r="I677" s="134"/>
      <c r="J677" s="134"/>
      <c r="K677" s="134"/>
      <c r="L677" s="134"/>
      <c r="M677" s="101"/>
      <c r="N677" s="101"/>
    </row>
    <row r="678" spans="1:14" ht="14.25" customHeight="1">
      <c r="A678" s="395"/>
      <c r="B678" s="399"/>
      <c r="C678" s="225"/>
      <c r="D678" s="130"/>
      <c r="E678" s="101"/>
      <c r="F678" s="101"/>
      <c r="G678" s="101"/>
      <c r="H678" s="101"/>
      <c r="I678" s="134"/>
      <c r="J678" s="134"/>
      <c r="K678" s="134"/>
      <c r="L678" s="134"/>
      <c r="M678" s="101"/>
      <c r="N678" s="101"/>
    </row>
    <row r="679" spans="1:14" ht="14.25" customHeight="1">
      <c r="A679" s="395"/>
      <c r="B679" s="399"/>
      <c r="C679" s="225"/>
      <c r="D679" s="130"/>
      <c r="E679" s="101"/>
      <c r="F679" s="101"/>
      <c r="G679" s="101"/>
      <c r="H679" s="101"/>
      <c r="I679" s="134"/>
      <c r="J679" s="134"/>
      <c r="K679" s="134"/>
      <c r="L679" s="134"/>
      <c r="M679" s="101"/>
      <c r="N679" s="101"/>
    </row>
    <row r="680" spans="1:14" ht="14.25" customHeight="1">
      <c r="A680" s="395"/>
      <c r="B680" s="399"/>
      <c r="C680" s="225"/>
      <c r="D680" s="130"/>
      <c r="E680" s="101"/>
      <c r="F680" s="101"/>
      <c r="G680" s="101"/>
      <c r="H680" s="101"/>
      <c r="I680" s="134"/>
      <c r="J680" s="134"/>
      <c r="K680" s="134"/>
      <c r="L680" s="134"/>
      <c r="M680" s="101"/>
      <c r="N680" s="101"/>
    </row>
    <row r="681" spans="1:14" ht="14.25" customHeight="1">
      <c r="A681" s="395"/>
      <c r="B681" s="399"/>
      <c r="C681" s="225"/>
      <c r="D681" s="130"/>
      <c r="E681" s="101"/>
      <c r="F681" s="101"/>
      <c r="G681" s="101"/>
      <c r="H681" s="101"/>
      <c r="I681" s="134"/>
      <c r="J681" s="134"/>
      <c r="K681" s="134"/>
      <c r="L681" s="134"/>
      <c r="M681" s="101"/>
      <c r="N681" s="101"/>
    </row>
    <row r="682" spans="1:14" ht="14.25" customHeight="1">
      <c r="A682" s="395"/>
      <c r="B682" s="399"/>
      <c r="C682" s="225"/>
      <c r="D682" s="130"/>
      <c r="E682" s="101"/>
      <c r="F682" s="101"/>
      <c r="G682" s="101"/>
      <c r="H682" s="101"/>
      <c r="I682" s="134"/>
      <c r="J682" s="134"/>
      <c r="K682" s="134"/>
      <c r="L682" s="134"/>
      <c r="M682" s="101"/>
      <c r="N682" s="101"/>
    </row>
    <row r="683" spans="1:14" ht="14.25" customHeight="1">
      <c r="A683" s="395"/>
      <c r="B683" s="399"/>
      <c r="C683" s="225"/>
      <c r="D683" s="130"/>
      <c r="E683" s="101"/>
      <c r="F683" s="101"/>
      <c r="G683" s="101"/>
      <c r="H683" s="101"/>
      <c r="I683" s="134"/>
      <c r="J683" s="134"/>
      <c r="K683" s="134"/>
      <c r="L683" s="134"/>
      <c r="M683" s="101"/>
      <c r="N683" s="101"/>
    </row>
    <row r="684" spans="1:14" ht="14.25" customHeight="1">
      <c r="A684" s="395"/>
      <c r="B684" s="399"/>
      <c r="C684" s="225"/>
      <c r="D684" s="130"/>
      <c r="E684" s="101"/>
      <c r="F684" s="101"/>
      <c r="G684" s="101"/>
      <c r="H684" s="101"/>
      <c r="I684" s="134"/>
      <c r="J684" s="134"/>
      <c r="K684" s="134"/>
      <c r="L684" s="134"/>
      <c r="M684" s="101"/>
      <c r="N684" s="101"/>
    </row>
    <row r="685" spans="1:14" ht="14.25" customHeight="1">
      <c r="A685" s="395"/>
      <c r="B685" s="399"/>
      <c r="C685" s="225"/>
      <c r="D685" s="130"/>
      <c r="E685" s="101"/>
      <c r="F685" s="101"/>
      <c r="G685" s="101"/>
      <c r="H685" s="101"/>
      <c r="I685" s="134"/>
      <c r="J685" s="134"/>
      <c r="K685" s="134"/>
      <c r="L685" s="134"/>
      <c r="M685" s="101"/>
      <c r="N685" s="101"/>
    </row>
    <row r="686" spans="1:14" ht="14.25" customHeight="1">
      <c r="A686" s="395"/>
      <c r="B686" s="399"/>
      <c r="C686" s="225"/>
      <c r="D686" s="130"/>
      <c r="E686" s="101"/>
      <c r="F686" s="101"/>
      <c r="G686" s="101"/>
      <c r="H686" s="101"/>
      <c r="I686" s="134"/>
      <c r="J686" s="134"/>
      <c r="K686" s="134"/>
      <c r="L686" s="134"/>
      <c r="M686" s="101"/>
      <c r="N686" s="101"/>
    </row>
    <row r="687" spans="1:14" ht="14.25" customHeight="1">
      <c r="A687" s="395"/>
      <c r="B687" s="399"/>
      <c r="C687" s="225"/>
      <c r="D687" s="130"/>
      <c r="E687" s="101"/>
      <c r="F687" s="101"/>
      <c r="G687" s="101"/>
      <c r="H687" s="101"/>
      <c r="I687" s="134"/>
      <c r="J687" s="134"/>
      <c r="K687" s="134"/>
      <c r="L687" s="134"/>
      <c r="M687" s="101"/>
      <c r="N687" s="101"/>
    </row>
    <row r="688" spans="1:14" ht="14.25" customHeight="1">
      <c r="A688" s="395"/>
      <c r="B688" s="399"/>
      <c r="C688" s="225"/>
      <c r="D688" s="130"/>
      <c r="E688" s="101"/>
      <c r="F688" s="101"/>
      <c r="G688" s="101"/>
      <c r="H688" s="101"/>
      <c r="I688" s="134"/>
      <c r="J688" s="134"/>
      <c r="K688" s="134"/>
      <c r="L688" s="134"/>
      <c r="M688" s="101"/>
      <c r="N688" s="101"/>
    </row>
    <row r="689" spans="1:14" ht="14.25" customHeight="1">
      <c r="A689" s="395"/>
      <c r="B689" s="399"/>
      <c r="C689" s="225"/>
      <c r="D689" s="130"/>
      <c r="E689" s="101"/>
      <c r="F689" s="101"/>
      <c r="G689" s="101"/>
      <c r="H689" s="101"/>
      <c r="I689" s="134"/>
      <c r="J689" s="134"/>
      <c r="K689" s="134"/>
      <c r="L689" s="134"/>
      <c r="M689" s="101"/>
      <c r="N689" s="101"/>
    </row>
    <row r="690" spans="1:14" ht="14.25" customHeight="1">
      <c r="A690" s="395"/>
      <c r="B690" s="399"/>
      <c r="C690" s="225"/>
      <c r="D690" s="130"/>
      <c r="E690" s="101"/>
      <c r="F690" s="101"/>
      <c r="G690" s="101"/>
      <c r="H690" s="101"/>
      <c r="I690" s="134"/>
      <c r="J690" s="134"/>
      <c r="K690" s="134"/>
      <c r="L690" s="134"/>
      <c r="M690" s="101"/>
      <c r="N690" s="101"/>
    </row>
    <row r="691" spans="1:14" ht="14.25" customHeight="1">
      <c r="A691" s="395"/>
      <c r="B691" s="399"/>
      <c r="C691" s="225"/>
      <c r="D691" s="130"/>
      <c r="E691" s="101"/>
      <c r="F691" s="101"/>
      <c r="G691" s="101"/>
      <c r="H691" s="101"/>
      <c r="I691" s="134"/>
      <c r="J691" s="134"/>
      <c r="K691" s="134"/>
      <c r="L691" s="134"/>
      <c r="M691" s="101"/>
      <c r="N691" s="101"/>
    </row>
    <row r="692" spans="1:14" ht="14.25" customHeight="1">
      <c r="A692" s="395"/>
      <c r="B692" s="399"/>
      <c r="C692" s="225"/>
      <c r="D692" s="130"/>
      <c r="E692" s="101"/>
      <c r="F692" s="101"/>
      <c r="G692" s="101"/>
      <c r="H692" s="101"/>
      <c r="I692" s="134"/>
      <c r="J692" s="134"/>
      <c r="K692" s="134"/>
      <c r="L692" s="134"/>
      <c r="M692" s="101"/>
      <c r="N692" s="101"/>
    </row>
    <row r="693" spans="1:14" ht="14.25" customHeight="1">
      <c r="A693" s="395"/>
      <c r="B693" s="399"/>
      <c r="C693" s="225"/>
      <c r="D693" s="130"/>
      <c r="E693" s="101"/>
      <c r="F693" s="101"/>
      <c r="G693" s="101"/>
      <c r="H693" s="101"/>
      <c r="I693" s="134"/>
      <c r="J693" s="134"/>
      <c r="K693" s="134"/>
      <c r="L693" s="134"/>
      <c r="M693" s="101"/>
      <c r="N693" s="101"/>
    </row>
    <row r="694" spans="1:14" ht="14.25" customHeight="1">
      <c r="A694" s="395"/>
      <c r="B694" s="399"/>
      <c r="C694" s="225"/>
      <c r="D694" s="130"/>
      <c r="E694" s="101"/>
      <c r="F694" s="101"/>
      <c r="G694" s="101"/>
      <c r="H694" s="101"/>
      <c r="I694" s="134"/>
      <c r="J694" s="134"/>
      <c r="K694" s="134"/>
      <c r="L694" s="134"/>
      <c r="M694" s="101"/>
      <c r="N694" s="101"/>
    </row>
    <row r="695" spans="1:14" ht="14.25" customHeight="1">
      <c r="A695" s="395"/>
      <c r="B695" s="399"/>
      <c r="C695" s="225"/>
      <c r="D695" s="130"/>
      <c r="E695" s="101"/>
      <c r="F695" s="101"/>
      <c r="G695" s="101"/>
      <c r="H695" s="101"/>
      <c r="I695" s="134"/>
      <c r="J695" s="134"/>
      <c r="K695" s="134"/>
      <c r="L695" s="134"/>
      <c r="M695" s="101"/>
      <c r="N695" s="101"/>
    </row>
    <row r="696" spans="1:14" ht="14.25" customHeight="1">
      <c r="A696" s="395"/>
      <c r="B696" s="399"/>
      <c r="C696" s="225"/>
      <c r="D696" s="130"/>
      <c r="E696" s="101"/>
      <c r="F696" s="101"/>
      <c r="G696" s="101"/>
      <c r="H696" s="101"/>
      <c r="I696" s="134"/>
      <c r="J696" s="134"/>
      <c r="K696" s="134"/>
      <c r="L696" s="134"/>
      <c r="M696" s="101"/>
      <c r="N696" s="101"/>
    </row>
    <row r="697" spans="1:14" ht="14.25" customHeight="1">
      <c r="A697" s="395"/>
      <c r="B697" s="399"/>
      <c r="C697" s="225"/>
      <c r="D697" s="130"/>
      <c r="E697" s="101"/>
      <c r="F697" s="101"/>
      <c r="G697" s="101"/>
      <c r="H697" s="101"/>
      <c r="I697" s="134"/>
      <c r="J697" s="134"/>
      <c r="K697" s="134"/>
      <c r="L697" s="134"/>
      <c r="M697" s="101"/>
      <c r="N697" s="101"/>
    </row>
    <row r="698" spans="1:14" ht="14.25" customHeight="1">
      <c r="A698" s="395"/>
      <c r="B698" s="399"/>
      <c r="C698" s="225"/>
      <c r="D698" s="130"/>
      <c r="E698" s="101"/>
      <c r="F698" s="101"/>
      <c r="G698" s="101"/>
      <c r="H698" s="101"/>
      <c r="I698" s="134"/>
      <c r="J698" s="134"/>
      <c r="K698" s="134"/>
      <c r="L698" s="134"/>
      <c r="M698" s="101"/>
      <c r="N698" s="101"/>
    </row>
    <row r="699" spans="1:14" ht="14.25" customHeight="1">
      <c r="A699" s="395"/>
      <c r="B699" s="399"/>
      <c r="C699" s="225"/>
      <c r="D699" s="130"/>
      <c r="E699" s="101"/>
      <c r="F699" s="101"/>
      <c r="G699" s="101"/>
      <c r="H699" s="101"/>
      <c r="I699" s="134"/>
      <c r="J699" s="134"/>
      <c r="K699" s="134"/>
      <c r="L699" s="134"/>
      <c r="M699" s="101"/>
      <c r="N699" s="101"/>
    </row>
    <row r="700" spans="1:14" ht="14.25" customHeight="1">
      <c r="A700" s="395"/>
      <c r="B700" s="399"/>
      <c r="C700" s="225"/>
      <c r="D700" s="130"/>
      <c r="E700" s="101"/>
      <c r="F700" s="101"/>
      <c r="G700" s="101"/>
      <c r="H700" s="101"/>
      <c r="I700" s="134"/>
      <c r="J700" s="134"/>
      <c r="K700" s="134"/>
      <c r="L700" s="134"/>
      <c r="M700" s="101"/>
      <c r="N700" s="101"/>
    </row>
    <row r="701" spans="1:14" ht="14.25" customHeight="1">
      <c r="A701" s="395"/>
      <c r="B701" s="399"/>
      <c r="C701" s="225"/>
      <c r="D701" s="130"/>
      <c r="E701" s="101"/>
      <c r="F701" s="101"/>
      <c r="G701" s="101"/>
      <c r="H701" s="101"/>
      <c r="I701" s="134"/>
      <c r="J701" s="134"/>
      <c r="K701" s="134"/>
      <c r="L701" s="134"/>
      <c r="M701" s="101"/>
      <c r="N701" s="101"/>
    </row>
    <row r="702" spans="1:14" ht="14.25" customHeight="1">
      <c r="A702" s="395"/>
      <c r="B702" s="399"/>
      <c r="C702" s="225"/>
      <c r="D702" s="130"/>
      <c r="E702" s="101"/>
      <c r="F702" s="101"/>
      <c r="G702" s="101"/>
      <c r="H702" s="101"/>
      <c r="I702" s="134"/>
      <c r="J702" s="134"/>
      <c r="K702" s="134"/>
      <c r="L702" s="134"/>
      <c r="M702" s="101"/>
      <c r="N702" s="101"/>
    </row>
    <row r="703" spans="1:14" ht="14.25" customHeight="1">
      <c r="A703" s="395"/>
      <c r="B703" s="399"/>
      <c r="C703" s="225"/>
      <c r="D703" s="130"/>
      <c r="E703" s="101"/>
      <c r="F703" s="101"/>
      <c r="G703" s="101"/>
      <c r="H703" s="101"/>
      <c r="I703" s="134"/>
      <c r="J703" s="134"/>
      <c r="K703" s="134"/>
      <c r="L703" s="134"/>
      <c r="M703" s="101"/>
      <c r="N703" s="101"/>
    </row>
    <row r="704" spans="1:14" ht="14.25" customHeight="1">
      <c r="A704" s="395"/>
      <c r="B704" s="399"/>
      <c r="C704" s="225"/>
      <c r="D704" s="130"/>
      <c r="E704" s="101"/>
      <c r="F704" s="101"/>
      <c r="G704" s="101"/>
      <c r="H704" s="101"/>
      <c r="I704" s="134"/>
      <c r="J704" s="134"/>
      <c r="K704" s="134"/>
      <c r="L704" s="134"/>
      <c r="M704" s="101"/>
      <c r="N704" s="101"/>
    </row>
    <row r="705" spans="1:14" ht="14.25" customHeight="1">
      <c r="A705" s="395"/>
      <c r="B705" s="399"/>
      <c r="C705" s="225"/>
      <c r="D705" s="130"/>
      <c r="E705" s="101"/>
      <c r="F705" s="101"/>
      <c r="G705" s="101"/>
      <c r="H705" s="101"/>
      <c r="I705" s="134"/>
      <c r="J705" s="134"/>
      <c r="K705" s="134"/>
      <c r="L705" s="134"/>
      <c r="M705" s="101"/>
      <c r="N705" s="101"/>
    </row>
    <row r="706" spans="1:14" ht="14.25" customHeight="1">
      <c r="A706" s="395"/>
      <c r="B706" s="399"/>
      <c r="C706" s="225"/>
      <c r="D706" s="130"/>
      <c r="E706" s="101"/>
      <c r="F706" s="101"/>
      <c r="G706" s="101"/>
      <c r="H706" s="101"/>
      <c r="I706" s="134"/>
      <c r="J706" s="134"/>
      <c r="K706" s="134"/>
      <c r="L706" s="134"/>
      <c r="M706" s="101"/>
      <c r="N706" s="101"/>
    </row>
    <row r="707" spans="1:14" ht="14.25" customHeight="1">
      <c r="A707" s="395"/>
      <c r="B707" s="399"/>
      <c r="C707" s="225"/>
      <c r="D707" s="130"/>
      <c r="E707" s="101"/>
      <c r="F707" s="101"/>
      <c r="G707" s="101"/>
      <c r="H707" s="101"/>
      <c r="I707" s="134"/>
      <c r="J707" s="134"/>
      <c r="K707" s="134"/>
      <c r="L707" s="134"/>
      <c r="M707" s="101"/>
      <c r="N707" s="101"/>
    </row>
    <row r="708" spans="1:14" ht="14.25" customHeight="1">
      <c r="A708" s="395"/>
      <c r="B708" s="399"/>
      <c r="C708" s="225"/>
      <c r="D708" s="130"/>
      <c r="E708" s="101"/>
      <c r="F708" s="101"/>
      <c r="G708" s="101"/>
      <c r="H708" s="101"/>
      <c r="I708" s="134"/>
      <c r="J708" s="134"/>
      <c r="K708" s="134"/>
      <c r="L708" s="134"/>
      <c r="M708" s="101"/>
      <c r="N708" s="101"/>
    </row>
    <row r="709" spans="1:14" ht="14.25" customHeight="1">
      <c r="A709" s="395"/>
      <c r="B709" s="399"/>
      <c r="C709" s="225"/>
      <c r="D709" s="130"/>
      <c r="E709" s="101"/>
      <c r="F709" s="101"/>
      <c r="G709" s="101"/>
      <c r="H709" s="101"/>
      <c r="I709" s="134"/>
      <c r="J709" s="134"/>
      <c r="K709" s="134"/>
      <c r="L709" s="134"/>
      <c r="M709" s="101"/>
      <c r="N709" s="101"/>
    </row>
    <row r="710" spans="1:14" ht="14.25" customHeight="1">
      <c r="A710" s="395"/>
      <c r="B710" s="399"/>
      <c r="C710" s="225"/>
      <c r="D710" s="130"/>
      <c r="E710" s="101"/>
      <c r="F710" s="101"/>
      <c r="G710" s="101"/>
      <c r="H710" s="101"/>
      <c r="I710" s="134"/>
      <c r="J710" s="134"/>
      <c r="K710" s="134"/>
      <c r="L710" s="134"/>
      <c r="M710" s="101"/>
      <c r="N710" s="101"/>
    </row>
    <row r="711" spans="1:14" ht="14.25" customHeight="1">
      <c r="A711" s="395"/>
      <c r="B711" s="399"/>
      <c r="C711" s="225"/>
      <c r="D711" s="130"/>
      <c r="E711" s="101"/>
      <c r="F711" s="101"/>
      <c r="G711" s="101"/>
      <c r="H711" s="101"/>
      <c r="I711" s="134"/>
      <c r="J711" s="134"/>
      <c r="K711" s="134"/>
      <c r="L711" s="134"/>
      <c r="M711" s="101"/>
      <c r="N711" s="101"/>
    </row>
    <row r="712" spans="1:14" ht="14.25" customHeight="1">
      <c r="A712" s="395"/>
      <c r="B712" s="399"/>
      <c r="C712" s="225"/>
      <c r="D712" s="130"/>
      <c r="E712" s="101"/>
      <c r="F712" s="101"/>
      <c r="G712" s="101"/>
      <c r="H712" s="101"/>
      <c r="I712" s="134"/>
      <c r="J712" s="134"/>
      <c r="K712" s="134"/>
      <c r="L712" s="134"/>
      <c r="M712" s="101"/>
      <c r="N712" s="101"/>
    </row>
    <row r="713" spans="1:14" ht="14.25" customHeight="1">
      <c r="A713" s="395"/>
      <c r="B713" s="399"/>
      <c r="C713" s="225"/>
      <c r="D713" s="130"/>
      <c r="E713" s="101"/>
      <c r="F713" s="101"/>
      <c r="G713" s="101"/>
      <c r="H713" s="101"/>
      <c r="I713" s="134"/>
      <c r="J713" s="134"/>
      <c r="K713" s="134"/>
      <c r="L713" s="134"/>
      <c r="M713" s="101"/>
      <c r="N713" s="101"/>
    </row>
    <row r="714" spans="1:14" ht="14.25" customHeight="1">
      <c r="A714" s="395"/>
      <c r="B714" s="399"/>
      <c r="C714" s="225"/>
      <c r="D714" s="130"/>
      <c r="E714" s="101"/>
      <c r="F714" s="101"/>
      <c r="G714" s="101"/>
      <c r="H714" s="101"/>
      <c r="I714" s="134"/>
      <c r="J714" s="134"/>
      <c r="K714" s="134"/>
      <c r="L714" s="134"/>
      <c r="M714" s="101"/>
      <c r="N714" s="101"/>
    </row>
    <row r="715" spans="1:14" ht="14.25" customHeight="1">
      <c r="A715" s="395"/>
      <c r="B715" s="399"/>
      <c r="C715" s="225"/>
      <c r="D715" s="130"/>
      <c r="E715" s="101"/>
      <c r="F715" s="101"/>
      <c r="G715" s="101"/>
      <c r="H715" s="101"/>
      <c r="I715" s="134"/>
      <c r="J715" s="134"/>
      <c r="K715" s="134"/>
      <c r="L715" s="134"/>
      <c r="M715" s="101"/>
      <c r="N715" s="101"/>
    </row>
    <row r="716" spans="1:14" ht="14.25" customHeight="1">
      <c r="A716" s="395"/>
      <c r="B716" s="399"/>
      <c r="C716" s="225"/>
      <c r="D716" s="130"/>
      <c r="E716" s="101"/>
      <c r="F716" s="101"/>
      <c r="G716" s="101"/>
      <c r="H716" s="101"/>
      <c r="I716" s="134"/>
      <c r="J716" s="134"/>
      <c r="K716" s="134"/>
      <c r="L716" s="134"/>
      <c r="M716" s="101"/>
      <c r="N716" s="101"/>
    </row>
    <row r="717" spans="1:14" ht="14.25" customHeight="1">
      <c r="A717" s="395"/>
      <c r="B717" s="399"/>
      <c r="C717" s="225"/>
      <c r="D717" s="130"/>
      <c r="E717" s="101"/>
      <c r="F717" s="101"/>
      <c r="G717" s="101"/>
      <c r="H717" s="101"/>
      <c r="I717" s="134"/>
      <c r="J717" s="134"/>
      <c r="K717" s="134"/>
      <c r="L717" s="134"/>
      <c r="M717" s="101"/>
      <c r="N717" s="101"/>
    </row>
    <row r="718" spans="1:14" ht="14.25" customHeight="1">
      <c r="A718" s="395"/>
      <c r="B718" s="399"/>
      <c r="C718" s="225"/>
      <c r="D718" s="130"/>
      <c r="E718" s="101"/>
      <c r="F718" s="101"/>
      <c r="G718" s="101"/>
      <c r="H718" s="101"/>
      <c r="I718" s="134"/>
      <c r="J718" s="134"/>
      <c r="K718" s="134"/>
      <c r="L718" s="134"/>
      <c r="M718" s="101"/>
      <c r="N718" s="101"/>
    </row>
    <row r="719" spans="1:14" ht="14.25" customHeight="1">
      <c r="A719" s="395"/>
      <c r="B719" s="399"/>
      <c r="C719" s="225"/>
      <c r="D719" s="130"/>
      <c r="E719" s="101"/>
      <c r="F719" s="101"/>
      <c r="G719" s="101"/>
      <c r="H719" s="101"/>
      <c r="I719" s="134"/>
      <c r="J719" s="134"/>
      <c r="K719" s="134"/>
      <c r="L719" s="134"/>
      <c r="M719" s="101"/>
      <c r="N719" s="101"/>
    </row>
    <row r="720" spans="1:14" ht="14.25" customHeight="1">
      <c r="A720" s="395"/>
      <c r="B720" s="399"/>
      <c r="C720" s="225"/>
      <c r="D720" s="130"/>
      <c r="E720" s="101"/>
      <c r="F720" s="101"/>
      <c r="G720" s="101"/>
      <c r="H720" s="101"/>
      <c r="I720" s="134"/>
      <c r="J720" s="134"/>
      <c r="K720" s="134"/>
      <c r="L720" s="134"/>
      <c r="M720" s="101"/>
      <c r="N720" s="101"/>
    </row>
    <row r="721" spans="1:14" ht="14.25" customHeight="1">
      <c r="A721" s="395"/>
      <c r="B721" s="399"/>
      <c r="C721" s="225"/>
      <c r="D721" s="130"/>
      <c r="E721" s="101"/>
      <c r="F721" s="101"/>
      <c r="G721" s="101"/>
      <c r="H721" s="101"/>
      <c r="I721" s="134"/>
      <c r="J721" s="134"/>
      <c r="K721" s="134"/>
      <c r="L721" s="134"/>
      <c r="M721" s="101"/>
      <c r="N721" s="101"/>
    </row>
    <row r="722" spans="1:14" ht="14.25" customHeight="1">
      <c r="A722" s="395"/>
      <c r="B722" s="399"/>
      <c r="C722" s="225"/>
      <c r="D722" s="130"/>
      <c r="E722" s="101"/>
      <c r="F722" s="101"/>
      <c r="G722" s="101"/>
      <c r="H722" s="101"/>
      <c r="I722" s="134"/>
      <c r="J722" s="134"/>
      <c r="K722" s="134"/>
      <c r="L722" s="134"/>
      <c r="M722" s="101"/>
      <c r="N722" s="101"/>
    </row>
    <row r="723" spans="1:14" ht="14.25" customHeight="1">
      <c r="A723" s="395"/>
      <c r="B723" s="399"/>
      <c r="C723" s="225"/>
      <c r="D723" s="130"/>
      <c r="E723" s="101"/>
      <c r="F723" s="101"/>
      <c r="G723" s="101"/>
      <c r="H723" s="101"/>
      <c r="I723" s="134"/>
      <c r="J723" s="134"/>
      <c r="K723" s="134"/>
      <c r="L723" s="134"/>
      <c r="M723" s="101"/>
      <c r="N723" s="101"/>
    </row>
    <row r="724" spans="1:14" ht="14.25" customHeight="1">
      <c r="A724" s="395"/>
      <c r="B724" s="399"/>
      <c r="C724" s="225"/>
      <c r="D724" s="130"/>
      <c r="E724" s="101"/>
      <c r="F724" s="101"/>
      <c r="G724" s="101"/>
      <c r="H724" s="101"/>
      <c r="I724" s="134"/>
      <c r="J724" s="134"/>
      <c r="K724" s="134"/>
      <c r="L724" s="134"/>
      <c r="M724" s="101"/>
      <c r="N724" s="101"/>
    </row>
    <row r="725" spans="1:14" ht="14.25" customHeight="1">
      <c r="A725" s="395"/>
      <c r="B725" s="399"/>
      <c r="C725" s="225"/>
      <c r="D725" s="130"/>
      <c r="E725" s="101"/>
      <c r="F725" s="101"/>
      <c r="G725" s="101"/>
      <c r="H725" s="101"/>
      <c r="I725" s="134"/>
      <c r="J725" s="134"/>
      <c r="K725" s="134"/>
      <c r="L725" s="134"/>
      <c r="M725" s="101"/>
      <c r="N725" s="101"/>
    </row>
    <row r="726" spans="1:14" ht="14.25" customHeight="1">
      <c r="A726" s="395"/>
      <c r="B726" s="399"/>
      <c r="C726" s="225"/>
      <c r="D726" s="130"/>
      <c r="E726" s="101"/>
      <c r="F726" s="101"/>
      <c r="G726" s="101"/>
      <c r="H726" s="101"/>
      <c r="I726" s="134"/>
      <c r="J726" s="134"/>
      <c r="K726" s="134"/>
      <c r="L726" s="134"/>
      <c r="M726" s="101"/>
      <c r="N726" s="101"/>
    </row>
    <row r="727" spans="1:14" ht="14.25" customHeight="1">
      <c r="A727" s="395"/>
      <c r="B727" s="399"/>
      <c r="C727" s="225"/>
      <c r="D727" s="130"/>
      <c r="E727" s="101"/>
      <c r="F727" s="101"/>
      <c r="G727" s="101"/>
      <c r="H727" s="101"/>
      <c r="I727" s="134"/>
      <c r="J727" s="134"/>
      <c r="K727" s="134"/>
      <c r="L727" s="134"/>
      <c r="M727" s="101"/>
      <c r="N727" s="101"/>
    </row>
    <row r="728" spans="1:14" ht="14.25" customHeight="1">
      <c r="A728" s="395"/>
      <c r="B728" s="399"/>
      <c r="C728" s="225"/>
      <c r="D728" s="130"/>
      <c r="E728" s="101"/>
      <c r="F728" s="101"/>
      <c r="G728" s="101"/>
      <c r="H728" s="101"/>
      <c r="I728" s="134"/>
      <c r="J728" s="134"/>
      <c r="K728" s="134"/>
      <c r="L728" s="134"/>
      <c r="M728" s="101"/>
      <c r="N728" s="101"/>
    </row>
    <row r="729" spans="1:14" ht="14.25" customHeight="1">
      <c r="A729" s="395"/>
      <c r="B729" s="399"/>
      <c r="C729" s="225"/>
      <c r="D729" s="130"/>
      <c r="E729" s="101"/>
      <c r="F729" s="101"/>
      <c r="G729" s="101"/>
      <c r="H729" s="101"/>
      <c r="I729" s="134"/>
      <c r="J729" s="134"/>
      <c r="K729" s="134"/>
      <c r="L729" s="134"/>
      <c r="M729" s="101"/>
      <c r="N729" s="101"/>
    </row>
    <row r="730" spans="1:14" ht="14.25" customHeight="1">
      <c r="A730" s="395"/>
      <c r="B730" s="399"/>
      <c r="C730" s="225"/>
      <c r="D730" s="130"/>
      <c r="E730" s="101"/>
      <c r="F730" s="101"/>
      <c r="G730" s="101"/>
      <c r="H730" s="101"/>
      <c r="I730" s="134"/>
      <c r="J730" s="134"/>
      <c r="K730" s="134"/>
      <c r="L730" s="134"/>
      <c r="M730" s="101"/>
      <c r="N730" s="101"/>
    </row>
    <row r="731" spans="1:14" ht="14.25" customHeight="1">
      <c r="A731" s="395"/>
      <c r="B731" s="399"/>
      <c r="C731" s="225"/>
      <c r="D731" s="130"/>
      <c r="E731" s="101"/>
      <c r="F731" s="101"/>
      <c r="G731" s="101"/>
      <c r="H731" s="101"/>
      <c r="I731" s="134"/>
      <c r="J731" s="134"/>
      <c r="K731" s="134"/>
      <c r="L731" s="134"/>
      <c r="M731" s="101"/>
      <c r="N731" s="101"/>
    </row>
    <row r="732" spans="1:14" ht="14.25" customHeight="1">
      <c r="A732" s="395"/>
      <c r="B732" s="399"/>
      <c r="C732" s="225"/>
      <c r="D732" s="130"/>
      <c r="E732" s="101"/>
      <c r="F732" s="101"/>
      <c r="G732" s="101"/>
      <c r="H732" s="101"/>
      <c r="I732" s="134"/>
      <c r="J732" s="134"/>
      <c r="K732" s="134"/>
      <c r="L732" s="134"/>
      <c r="M732" s="101"/>
      <c r="N732" s="101"/>
    </row>
    <row r="733" spans="1:14" ht="14.25" customHeight="1">
      <c r="A733" s="395"/>
      <c r="B733" s="399"/>
      <c r="C733" s="225"/>
      <c r="D733" s="130"/>
      <c r="E733" s="101"/>
      <c r="F733" s="101"/>
      <c r="G733" s="101"/>
      <c r="H733" s="101"/>
      <c r="I733" s="134"/>
      <c r="J733" s="134"/>
      <c r="K733" s="134"/>
      <c r="L733" s="134"/>
      <c r="M733" s="101"/>
      <c r="N733" s="101"/>
    </row>
    <row r="734" spans="1:14" ht="14.25" customHeight="1">
      <c r="A734" s="395"/>
      <c r="B734" s="399"/>
      <c r="C734" s="225"/>
      <c r="D734" s="130"/>
      <c r="E734" s="101"/>
      <c r="F734" s="101"/>
      <c r="G734" s="101"/>
      <c r="H734" s="101"/>
      <c r="I734" s="134"/>
      <c r="J734" s="134"/>
      <c r="K734" s="134"/>
      <c r="L734" s="134"/>
      <c r="M734" s="101"/>
      <c r="N734" s="101"/>
    </row>
    <row r="735" spans="1:14" ht="14.25" customHeight="1">
      <c r="A735" s="395"/>
      <c r="B735" s="399"/>
      <c r="C735" s="225"/>
      <c r="D735" s="130"/>
      <c r="E735" s="101"/>
      <c r="F735" s="101"/>
      <c r="G735" s="101"/>
      <c r="H735" s="101"/>
      <c r="I735" s="134"/>
      <c r="J735" s="134"/>
      <c r="K735" s="134"/>
      <c r="L735" s="134"/>
      <c r="M735" s="101"/>
      <c r="N735" s="101"/>
    </row>
    <row r="736" spans="1:14" ht="14.25" customHeight="1">
      <c r="A736" s="395"/>
      <c r="B736" s="399"/>
      <c r="C736" s="225"/>
      <c r="D736" s="130"/>
      <c r="E736" s="101"/>
      <c r="F736" s="101"/>
      <c r="G736" s="101"/>
      <c r="H736" s="101"/>
      <c r="I736" s="134"/>
      <c r="J736" s="134"/>
      <c r="K736" s="134"/>
      <c r="L736" s="134"/>
      <c r="M736" s="101"/>
      <c r="N736" s="101"/>
    </row>
    <row r="737" spans="1:14" ht="14.25" customHeight="1">
      <c r="A737" s="395"/>
      <c r="B737" s="399"/>
      <c r="C737" s="225"/>
      <c r="D737" s="130"/>
      <c r="E737" s="101"/>
      <c r="F737" s="101"/>
      <c r="G737" s="101"/>
      <c r="H737" s="101"/>
      <c r="I737" s="134"/>
      <c r="J737" s="134"/>
      <c r="K737" s="134"/>
      <c r="L737" s="134"/>
      <c r="M737" s="101"/>
      <c r="N737" s="101"/>
    </row>
    <row r="738" spans="1:14" ht="14.25" customHeight="1">
      <c r="A738" s="395"/>
      <c r="B738" s="399"/>
      <c r="C738" s="225"/>
      <c r="D738" s="130"/>
      <c r="E738" s="101"/>
      <c r="F738" s="101"/>
      <c r="G738" s="101"/>
      <c r="H738" s="101"/>
      <c r="I738" s="134"/>
      <c r="J738" s="134"/>
      <c r="K738" s="134"/>
      <c r="L738" s="134"/>
      <c r="M738" s="101"/>
      <c r="N738" s="101"/>
    </row>
    <row r="739" spans="1:14" ht="14.25" customHeight="1">
      <c r="A739" s="395"/>
      <c r="B739" s="399"/>
      <c r="C739" s="225"/>
      <c r="D739" s="130"/>
      <c r="E739" s="101"/>
      <c r="F739" s="101"/>
      <c r="G739" s="101"/>
      <c r="H739" s="101"/>
      <c r="I739" s="134"/>
      <c r="J739" s="134"/>
      <c r="K739" s="134"/>
      <c r="L739" s="134"/>
      <c r="M739" s="101"/>
      <c r="N739" s="101"/>
    </row>
    <row r="740" spans="1:14" ht="14.25" customHeight="1">
      <c r="A740" s="395"/>
      <c r="B740" s="399"/>
      <c r="C740" s="225"/>
      <c r="D740" s="130"/>
      <c r="E740" s="101"/>
      <c r="F740" s="101"/>
      <c r="G740" s="101"/>
      <c r="H740" s="101"/>
      <c r="I740" s="134"/>
      <c r="J740" s="134"/>
      <c r="K740" s="134"/>
      <c r="L740" s="134"/>
      <c r="M740" s="101"/>
      <c r="N740" s="101"/>
    </row>
    <row r="741" spans="1:14" ht="14.25" customHeight="1">
      <c r="A741" s="395"/>
      <c r="B741" s="399"/>
      <c r="C741" s="225"/>
      <c r="D741" s="130"/>
      <c r="E741" s="101"/>
      <c r="F741" s="101"/>
      <c r="G741" s="101"/>
      <c r="H741" s="101"/>
      <c r="I741" s="134"/>
      <c r="J741" s="134"/>
      <c r="K741" s="134"/>
      <c r="L741" s="134"/>
      <c r="M741" s="101"/>
      <c r="N741" s="101"/>
    </row>
    <row r="742" spans="1:14" ht="14.25" customHeight="1">
      <c r="A742" s="395"/>
      <c r="B742" s="399"/>
      <c r="C742" s="225"/>
      <c r="D742" s="130"/>
      <c r="E742" s="101"/>
      <c r="F742" s="101"/>
      <c r="G742" s="101"/>
      <c r="H742" s="101"/>
      <c r="I742" s="134"/>
      <c r="J742" s="134"/>
      <c r="K742" s="134"/>
      <c r="L742" s="134"/>
      <c r="M742" s="101"/>
      <c r="N742" s="101"/>
    </row>
    <row r="743" spans="1:14" ht="14.25" customHeight="1">
      <c r="A743" s="395"/>
      <c r="B743" s="399"/>
      <c r="C743" s="225"/>
      <c r="D743" s="130"/>
      <c r="E743" s="101"/>
      <c r="F743" s="101"/>
      <c r="G743" s="101"/>
      <c r="H743" s="101"/>
      <c r="I743" s="134"/>
      <c r="J743" s="134"/>
      <c r="K743" s="134"/>
      <c r="L743" s="134"/>
      <c r="M743" s="101"/>
      <c r="N743" s="101"/>
    </row>
    <row r="744" spans="1:14" ht="14.25" customHeight="1">
      <c r="A744" s="395"/>
      <c r="B744" s="399"/>
      <c r="C744" s="225"/>
      <c r="D744" s="130"/>
      <c r="E744" s="101"/>
      <c r="F744" s="101"/>
      <c r="G744" s="101"/>
      <c r="H744" s="101"/>
      <c r="I744" s="134"/>
      <c r="J744" s="134"/>
      <c r="K744" s="134"/>
      <c r="L744" s="134"/>
      <c r="M744" s="101"/>
      <c r="N744" s="101"/>
    </row>
    <row r="745" spans="1:14" ht="14.25" customHeight="1">
      <c r="A745" s="395"/>
      <c r="B745" s="399"/>
      <c r="C745" s="225"/>
      <c r="D745" s="130"/>
      <c r="E745" s="101"/>
      <c r="F745" s="101"/>
      <c r="G745" s="101"/>
      <c r="H745" s="101"/>
      <c r="I745" s="134"/>
      <c r="J745" s="134"/>
      <c r="K745" s="134"/>
      <c r="L745" s="134"/>
      <c r="M745" s="101"/>
      <c r="N745" s="101"/>
    </row>
    <row r="746" spans="1:14" ht="14.25" customHeight="1">
      <c r="A746" s="395"/>
      <c r="B746" s="399"/>
      <c r="C746" s="225"/>
      <c r="D746" s="130"/>
      <c r="E746" s="101"/>
      <c r="F746" s="101"/>
      <c r="G746" s="101"/>
      <c r="H746" s="101"/>
      <c r="I746" s="134"/>
      <c r="J746" s="134"/>
      <c r="K746" s="134"/>
      <c r="L746" s="134"/>
      <c r="M746" s="101"/>
      <c r="N746" s="101"/>
    </row>
    <row r="747" spans="1:14" ht="14.25" customHeight="1">
      <c r="A747" s="395"/>
      <c r="B747" s="399"/>
      <c r="C747" s="225"/>
      <c r="D747" s="130"/>
      <c r="E747" s="101"/>
      <c r="F747" s="101"/>
      <c r="G747" s="101"/>
      <c r="H747" s="101"/>
      <c r="I747" s="134"/>
      <c r="J747" s="134"/>
      <c r="K747" s="134"/>
      <c r="L747" s="134"/>
      <c r="M747" s="101"/>
      <c r="N747" s="101"/>
    </row>
    <row r="748" spans="1:14" ht="14.25" customHeight="1">
      <c r="A748" s="395"/>
      <c r="B748" s="399"/>
      <c r="C748" s="225"/>
      <c r="D748" s="130"/>
      <c r="E748" s="101"/>
      <c r="F748" s="101"/>
      <c r="G748" s="101"/>
      <c r="H748" s="101"/>
      <c r="I748" s="134"/>
      <c r="J748" s="134"/>
      <c r="K748" s="134"/>
      <c r="L748" s="134"/>
      <c r="M748" s="101"/>
      <c r="N748" s="101"/>
    </row>
    <row r="749" spans="1:14" ht="14.25" customHeight="1">
      <c r="A749" s="395"/>
      <c r="B749" s="399"/>
      <c r="C749" s="225"/>
      <c r="D749" s="130"/>
      <c r="E749" s="101"/>
      <c r="F749" s="101"/>
      <c r="G749" s="101"/>
      <c r="H749" s="101"/>
      <c r="I749" s="134"/>
      <c r="J749" s="134"/>
      <c r="K749" s="134"/>
      <c r="L749" s="134"/>
      <c r="M749" s="101"/>
      <c r="N749" s="101"/>
    </row>
    <row r="750" spans="1:14" ht="14.25" customHeight="1">
      <c r="A750" s="395"/>
      <c r="B750" s="399"/>
      <c r="C750" s="225"/>
      <c r="D750" s="130"/>
      <c r="E750" s="101"/>
      <c r="F750" s="101"/>
      <c r="G750" s="101"/>
      <c r="H750" s="101"/>
      <c r="I750" s="134"/>
      <c r="J750" s="134"/>
      <c r="K750" s="134"/>
      <c r="L750" s="134"/>
      <c r="M750" s="101"/>
      <c r="N750" s="101"/>
    </row>
    <row r="751" spans="1:14" ht="14.25" customHeight="1">
      <c r="A751" s="395"/>
      <c r="B751" s="399"/>
      <c r="C751" s="225"/>
      <c r="D751" s="130"/>
      <c r="E751" s="101"/>
      <c r="F751" s="101"/>
      <c r="G751" s="101"/>
      <c r="H751" s="101"/>
      <c r="I751" s="134"/>
      <c r="J751" s="134"/>
      <c r="K751" s="134"/>
      <c r="L751" s="134"/>
      <c r="M751" s="101"/>
      <c r="N751" s="101"/>
    </row>
    <row r="752" spans="1:14" ht="14.25" customHeight="1">
      <c r="A752" s="395"/>
      <c r="B752" s="399"/>
      <c r="C752" s="225"/>
      <c r="D752" s="130"/>
      <c r="E752" s="101"/>
      <c r="F752" s="101"/>
      <c r="G752" s="101"/>
      <c r="H752" s="101"/>
      <c r="I752" s="134"/>
      <c r="J752" s="134"/>
      <c r="K752" s="134"/>
      <c r="L752" s="134"/>
      <c r="M752" s="101"/>
      <c r="N752" s="101"/>
    </row>
    <row r="753" spans="1:14" ht="14.25" customHeight="1">
      <c r="A753" s="395"/>
      <c r="B753" s="399"/>
      <c r="C753" s="225"/>
      <c r="D753" s="130"/>
      <c r="E753" s="101"/>
      <c r="F753" s="101"/>
      <c r="G753" s="101"/>
      <c r="H753" s="101"/>
      <c r="I753" s="134"/>
      <c r="J753" s="134"/>
      <c r="K753" s="134"/>
      <c r="L753" s="134"/>
      <c r="M753" s="101"/>
      <c r="N753" s="101"/>
    </row>
    <row r="754" spans="1:14" ht="14.25" customHeight="1">
      <c r="A754" s="395"/>
      <c r="B754" s="399"/>
      <c r="C754" s="225"/>
      <c r="D754" s="130"/>
      <c r="E754" s="101"/>
      <c r="F754" s="101"/>
      <c r="G754" s="101"/>
      <c r="H754" s="101"/>
      <c r="I754" s="134"/>
      <c r="J754" s="134"/>
      <c r="K754" s="134"/>
      <c r="L754" s="134"/>
      <c r="M754" s="101"/>
      <c r="N754" s="101"/>
    </row>
    <row r="755" spans="1:14" ht="14.25" customHeight="1">
      <c r="A755" s="395"/>
      <c r="B755" s="399"/>
      <c r="C755" s="225"/>
      <c r="D755" s="130"/>
      <c r="E755" s="101"/>
      <c r="F755" s="101"/>
      <c r="G755" s="101"/>
      <c r="H755" s="101"/>
      <c r="I755" s="134"/>
      <c r="J755" s="134"/>
      <c r="K755" s="134"/>
      <c r="L755" s="134"/>
      <c r="M755" s="101"/>
      <c r="N755" s="101"/>
    </row>
    <row r="756" spans="1:14" ht="14.25" customHeight="1">
      <c r="A756" s="395"/>
      <c r="B756" s="399"/>
      <c r="C756" s="225"/>
      <c r="D756" s="130"/>
      <c r="E756" s="101"/>
      <c r="F756" s="101"/>
      <c r="G756" s="101"/>
      <c r="H756" s="101"/>
      <c r="I756" s="134"/>
      <c r="J756" s="134"/>
      <c r="K756" s="134"/>
      <c r="L756" s="134"/>
      <c r="M756" s="101"/>
      <c r="N756" s="101"/>
    </row>
    <row r="757" spans="1:14" ht="14.25" customHeight="1">
      <c r="A757" s="395"/>
      <c r="B757" s="399"/>
      <c r="C757" s="225"/>
      <c r="D757" s="130"/>
      <c r="E757" s="101"/>
      <c r="F757" s="101"/>
      <c r="G757" s="101"/>
      <c r="H757" s="101"/>
      <c r="I757" s="134"/>
      <c r="J757" s="134"/>
      <c r="K757" s="134"/>
      <c r="L757" s="134"/>
      <c r="M757" s="101"/>
      <c r="N757" s="101"/>
    </row>
    <row r="758" spans="1:14" ht="14.25" customHeight="1">
      <c r="A758" s="395"/>
      <c r="B758" s="399"/>
      <c r="C758" s="225"/>
      <c r="D758" s="130"/>
      <c r="E758" s="101"/>
      <c r="F758" s="101"/>
      <c r="G758" s="101"/>
      <c r="H758" s="101"/>
      <c r="I758" s="134"/>
      <c r="J758" s="134"/>
      <c r="K758" s="134"/>
      <c r="L758" s="134"/>
      <c r="M758" s="101"/>
      <c r="N758" s="101"/>
    </row>
    <row r="759" spans="1:14" ht="14.25" customHeight="1">
      <c r="A759" s="395"/>
      <c r="B759" s="399"/>
      <c r="C759" s="225"/>
      <c r="D759" s="130"/>
      <c r="E759" s="101"/>
      <c r="F759" s="101"/>
      <c r="G759" s="101"/>
      <c r="H759" s="101"/>
      <c r="I759" s="134"/>
      <c r="J759" s="134"/>
      <c r="K759" s="134"/>
      <c r="L759" s="134"/>
      <c r="M759" s="101"/>
      <c r="N759" s="101"/>
    </row>
    <row r="760" spans="1:14" ht="14.25" customHeight="1">
      <c r="A760" s="395"/>
      <c r="B760" s="399"/>
      <c r="C760" s="225"/>
      <c r="D760" s="130"/>
      <c r="E760" s="101"/>
      <c r="F760" s="101"/>
      <c r="G760" s="101"/>
      <c r="H760" s="101"/>
      <c r="I760" s="134"/>
      <c r="J760" s="134"/>
      <c r="K760" s="134"/>
      <c r="L760" s="134"/>
      <c r="M760" s="101"/>
      <c r="N760" s="101"/>
    </row>
    <row r="761" spans="1:14" ht="14.25" customHeight="1">
      <c r="A761" s="395"/>
      <c r="B761" s="399"/>
      <c r="C761" s="225"/>
      <c r="D761" s="130"/>
      <c r="E761" s="101"/>
      <c r="F761" s="101"/>
      <c r="G761" s="101"/>
      <c r="H761" s="101"/>
      <c r="I761" s="134"/>
      <c r="J761" s="134"/>
      <c r="K761" s="134"/>
      <c r="L761" s="134"/>
      <c r="M761" s="101"/>
      <c r="N761" s="101"/>
    </row>
    <row r="762" spans="1:14" ht="14.25" customHeight="1">
      <c r="A762" s="395"/>
      <c r="B762" s="399"/>
      <c r="C762" s="225"/>
      <c r="D762" s="130"/>
      <c r="E762" s="101"/>
      <c r="F762" s="101"/>
      <c r="G762" s="101"/>
      <c r="H762" s="101"/>
      <c r="I762" s="134"/>
      <c r="J762" s="134"/>
      <c r="K762" s="134"/>
      <c r="L762" s="134"/>
      <c r="M762" s="101"/>
      <c r="N762" s="101"/>
    </row>
    <row r="763" spans="1:14" ht="14.25" customHeight="1">
      <c r="A763" s="395"/>
      <c r="B763" s="399"/>
      <c r="C763" s="225"/>
      <c r="D763" s="130"/>
      <c r="E763" s="101"/>
      <c r="F763" s="101"/>
      <c r="G763" s="101"/>
      <c r="H763" s="101"/>
      <c r="I763" s="134"/>
      <c r="J763" s="134"/>
      <c r="K763" s="134"/>
      <c r="L763" s="134"/>
      <c r="M763" s="101"/>
      <c r="N763" s="101"/>
    </row>
    <row r="764" spans="1:14" ht="14.25" customHeight="1">
      <c r="A764" s="395"/>
      <c r="B764" s="399"/>
      <c r="C764" s="225"/>
      <c r="D764" s="130"/>
      <c r="E764" s="101"/>
      <c r="F764" s="101"/>
      <c r="G764" s="101"/>
      <c r="H764" s="101"/>
      <c r="I764" s="134"/>
      <c r="J764" s="134"/>
      <c r="K764" s="134"/>
      <c r="L764" s="134"/>
      <c r="M764" s="101"/>
      <c r="N764" s="101"/>
    </row>
    <row r="765" spans="1:14" ht="14.25" customHeight="1">
      <c r="A765" s="395"/>
      <c r="B765" s="399"/>
      <c r="C765" s="225"/>
      <c r="D765" s="130"/>
      <c r="E765" s="101"/>
      <c r="F765" s="101"/>
      <c r="G765" s="101"/>
      <c r="H765" s="101"/>
      <c r="I765" s="134"/>
      <c r="J765" s="134"/>
      <c r="K765" s="134"/>
      <c r="L765" s="134"/>
      <c r="M765" s="101"/>
      <c r="N765" s="101"/>
    </row>
    <row r="766" spans="1:14" ht="14.25" customHeight="1">
      <c r="A766" s="395"/>
      <c r="B766" s="399"/>
      <c r="C766" s="225"/>
      <c r="D766" s="130"/>
      <c r="E766" s="101"/>
      <c r="F766" s="101"/>
      <c r="G766" s="101"/>
      <c r="H766" s="101"/>
      <c r="I766" s="134"/>
      <c r="J766" s="134"/>
      <c r="K766" s="134"/>
      <c r="L766" s="134"/>
      <c r="M766" s="101"/>
      <c r="N766" s="101"/>
    </row>
    <row r="767" spans="1:14" ht="14.25" customHeight="1">
      <c r="A767" s="395"/>
      <c r="B767" s="399"/>
      <c r="C767" s="225"/>
      <c r="D767" s="130"/>
      <c r="E767" s="101"/>
      <c r="F767" s="101"/>
      <c r="G767" s="101"/>
      <c r="H767" s="101"/>
      <c r="I767" s="134"/>
      <c r="J767" s="134"/>
      <c r="K767" s="134"/>
      <c r="L767" s="134"/>
      <c r="M767" s="101"/>
      <c r="N767" s="101"/>
    </row>
    <row r="768" spans="1:14" ht="14.25" customHeight="1">
      <c r="A768" s="395"/>
      <c r="B768" s="399"/>
      <c r="C768" s="225"/>
      <c r="D768" s="130"/>
      <c r="E768" s="101"/>
      <c r="F768" s="101"/>
      <c r="G768" s="101"/>
      <c r="H768" s="101"/>
      <c r="I768" s="134"/>
      <c r="J768" s="134"/>
      <c r="K768" s="134"/>
      <c r="L768" s="134"/>
      <c r="M768" s="101"/>
      <c r="N768" s="101"/>
    </row>
    <row r="769" spans="1:14" ht="14.25" customHeight="1">
      <c r="A769" s="395"/>
      <c r="B769" s="399"/>
      <c r="C769" s="225"/>
      <c r="D769" s="130"/>
      <c r="E769" s="101"/>
      <c r="F769" s="101"/>
      <c r="G769" s="101"/>
      <c r="H769" s="101"/>
      <c r="I769" s="134"/>
      <c r="J769" s="134"/>
      <c r="K769" s="134"/>
      <c r="L769" s="134"/>
      <c r="M769" s="101"/>
      <c r="N769" s="101"/>
    </row>
    <row r="770" spans="1:14" ht="14.25" customHeight="1">
      <c r="A770" s="395"/>
      <c r="B770" s="399"/>
      <c r="C770" s="225"/>
      <c r="D770" s="130"/>
      <c r="E770" s="101"/>
      <c r="F770" s="101"/>
      <c r="G770" s="101"/>
      <c r="H770" s="101"/>
      <c r="I770" s="134"/>
      <c r="J770" s="134"/>
      <c r="K770" s="134"/>
      <c r="L770" s="134"/>
      <c r="M770" s="101"/>
      <c r="N770" s="101"/>
    </row>
    <row r="771" spans="1:14" ht="14.25" customHeight="1">
      <c r="A771" s="395"/>
      <c r="B771" s="399"/>
      <c r="C771" s="225"/>
      <c r="D771" s="130"/>
      <c r="E771" s="101"/>
      <c r="F771" s="101"/>
      <c r="G771" s="101"/>
      <c r="H771" s="101"/>
      <c r="I771" s="134"/>
      <c r="J771" s="134"/>
      <c r="K771" s="134"/>
      <c r="L771" s="134"/>
      <c r="M771" s="101"/>
      <c r="N771" s="101"/>
    </row>
    <row r="772" spans="1:14" ht="14.25" customHeight="1">
      <c r="A772" s="395"/>
      <c r="B772" s="399"/>
      <c r="C772" s="225"/>
      <c r="D772" s="130"/>
      <c r="E772" s="101"/>
      <c r="F772" s="101"/>
      <c r="G772" s="101"/>
      <c r="H772" s="101"/>
      <c r="I772" s="134"/>
      <c r="J772" s="134"/>
      <c r="K772" s="134"/>
      <c r="L772" s="134"/>
      <c r="M772" s="101"/>
      <c r="N772" s="101"/>
    </row>
    <row r="773" spans="1:14" ht="14.25" customHeight="1">
      <c r="A773" s="395"/>
      <c r="B773" s="399"/>
      <c r="C773" s="225"/>
      <c r="D773" s="130"/>
      <c r="E773" s="101"/>
      <c r="F773" s="101"/>
      <c r="G773" s="101"/>
      <c r="H773" s="101"/>
      <c r="I773" s="134"/>
      <c r="J773" s="134"/>
      <c r="K773" s="134"/>
      <c r="L773" s="134"/>
      <c r="M773" s="101"/>
      <c r="N773" s="101"/>
    </row>
    <row r="774" spans="1:14" ht="14.25" customHeight="1">
      <c r="A774" s="395"/>
      <c r="B774" s="399"/>
      <c r="C774" s="225"/>
      <c r="D774" s="130"/>
      <c r="E774" s="101"/>
      <c r="F774" s="101"/>
      <c r="G774" s="101"/>
      <c r="H774" s="101"/>
      <c r="I774" s="134"/>
      <c r="J774" s="134"/>
      <c r="K774" s="134"/>
      <c r="L774" s="134"/>
      <c r="M774" s="101"/>
      <c r="N774" s="101"/>
    </row>
    <row r="775" spans="1:14" ht="14.25" customHeight="1">
      <c r="A775" s="395"/>
      <c r="B775" s="399"/>
      <c r="C775" s="225"/>
      <c r="D775" s="130"/>
      <c r="E775" s="101"/>
      <c r="F775" s="101"/>
      <c r="G775" s="101"/>
      <c r="H775" s="101"/>
      <c r="I775" s="134"/>
      <c r="J775" s="134"/>
      <c r="K775" s="134"/>
      <c r="L775" s="134"/>
      <c r="M775" s="101"/>
      <c r="N775" s="101"/>
    </row>
    <row r="776" spans="1:14" ht="14.25" customHeight="1">
      <c r="A776" s="395"/>
      <c r="B776" s="399"/>
      <c r="C776" s="225"/>
      <c r="D776" s="130"/>
      <c r="E776" s="101"/>
      <c r="F776" s="101"/>
      <c r="G776" s="101"/>
      <c r="H776" s="101"/>
      <c r="I776" s="134"/>
      <c r="J776" s="134"/>
      <c r="K776" s="134"/>
      <c r="L776" s="134"/>
      <c r="M776" s="101"/>
      <c r="N776" s="101"/>
    </row>
    <row r="777" spans="1:14" ht="14.25" customHeight="1">
      <c r="A777" s="395"/>
      <c r="B777" s="399"/>
      <c r="C777" s="225"/>
      <c r="D777" s="130"/>
      <c r="E777" s="101"/>
      <c r="F777" s="101"/>
      <c r="G777" s="101"/>
      <c r="H777" s="101"/>
      <c r="I777" s="134"/>
      <c r="J777" s="134"/>
      <c r="K777" s="134"/>
      <c r="L777" s="134"/>
      <c r="M777" s="101"/>
      <c r="N777" s="101"/>
    </row>
    <row r="778" spans="1:14" ht="14.25" customHeight="1">
      <c r="A778" s="395"/>
      <c r="B778" s="399"/>
      <c r="C778" s="225"/>
      <c r="D778" s="130"/>
      <c r="E778" s="101"/>
      <c r="F778" s="101"/>
      <c r="G778" s="101"/>
      <c r="H778" s="101"/>
      <c r="I778" s="134"/>
      <c r="J778" s="134"/>
      <c r="K778" s="134"/>
      <c r="L778" s="134"/>
      <c r="M778" s="101"/>
      <c r="N778" s="101"/>
    </row>
    <row r="779" spans="1:14" ht="14.25" customHeight="1">
      <c r="A779" s="395"/>
      <c r="B779" s="399"/>
      <c r="C779" s="225"/>
      <c r="D779" s="130"/>
      <c r="E779" s="101"/>
      <c r="F779" s="101"/>
      <c r="G779" s="101"/>
      <c r="H779" s="101"/>
      <c r="I779" s="134"/>
      <c r="J779" s="134"/>
      <c r="K779" s="134"/>
      <c r="L779" s="134"/>
      <c r="M779" s="101"/>
      <c r="N779" s="101"/>
    </row>
    <row r="780" spans="1:14" ht="14.25" customHeight="1">
      <c r="A780" s="395"/>
      <c r="B780" s="399"/>
      <c r="C780" s="225"/>
      <c r="D780" s="130"/>
      <c r="E780" s="101"/>
      <c r="F780" s="101"/>
      <c r="G780" s="101"/>
      <c r="H780" s="101"/>
      <c r="I780" s="134"/>
      <c r="J780" s="134"/>
      <c r="K780" s="134"/>
      <c r="L780" s="134"/>
      <c r="M780" s="101"/>
      <c r="N780" s="101"/>
    </row>
    <row r="781" spans="1:14" ht="14.25" customHeight="1">
      <c r="A781" s="395"/>
      <c r="B781" s="399"/>
      <c r="C781" s="225"/>
      <c r="D781" s="130"/>
      <c r="E781" s="101"/>
      <c r="F781" s="101"/>
      <c r="G781" s="101"/>
      <c r="H781" s="101"/>
      <c r="I781" s="134"/>
      <c r="J781" s="134"/>
      <c r="K781" s="134"/>
      <c r="L781" s="134"/>
      <c r="M781" s="101"/>
      <c r="N781" s="101"/>
    </row>
    <row r="782" spans="1:14" ht="14.25" customHeight="1">
      <c r="A782" s="395"/>
      <c r="B782" s="399"/>
      <c r="C782" s="225"/>
      <c r="D782" s="130"/>
      <c r="E782" s="101"/>
      <c r="F782" s="101"/>
      <c r="G782" s="101"/>
      <c r="H782" s="101"/>
      <c r="I782" s="134"/>
      <c r="J782" s="134"/>
      <c r="K782" s="134"/>
      <c r="L782" s="134"/>
      <c r="M782" s="101"/>
      <c r="N782" s="101"/>
    </row>
    <row r="783" spans="1:14" ht="14.25" customHeight="1">
      <c r="A783" s="395"/>
      <c r="B783" s="399"/>
      <c r="C783" s="225"/>
      <c r="D783" s="130"/>
      <c r="E783" s="101"/>
      <c r="F783" s="101"/>
      <c r="G783" s="101"/>
      <c r="H783" s="101"/>
      <c r="I783" s="134"/>
      <c r="J783" s="134"/>
      <c r="K783" s="134"/>
      <c r="L783" s="134"/>
      <c r="M783" s="101"/>
      <c r="N783" s="101"/>
    </row>
    <row r="784" spans="1:14" ht="14.25" customHeight="1">
      <c r="A784" s="395"/>
      <c r="B784" s="399"/>
      <c r="C784" s="225"/>
      <c r="D784" s="130"/>
      <c r="E784" s="101"/>
      <c r="F784" s="101"/>
      <c r="G784" s="101"/>
      <c r="H784" s="101"/>
      <c r="I784" s="134"/>
      <c r="J784" s="134"/>
      <c r="K784" s="134"/>
      <c r="L784" s="134"/>
      <c r="M784" s="101"/>
      <c r="N784" s="101"/>
    </row>
    <row r="785" spans="1:14" ht="14.25" customHeight="1">
      <c r="A785" s="395"/>
      <c r="B785" s="399"/>
      <c r="C785" s="225"/>
      <c r="D785" s="130"/>
      <c r="E785" s="101"/>
      <c r="F785" s="101"/>
      <c r="G785" s="101"/>
      <c r="H785" s="101"/>
      <c r="I785" s="134"/>
      <c r="J785" s="134"/>
      <c r="K785" s="134"/>
      <c r="L785" s="134"/>
      <c r="M785" s="101"/>
      <c r="N785" s="101"/>
    </row>
    <row r="786" spans="1:14" ht="14.25" customHeight="1">
      <c r="A786" s="395"/>
      <c r="B786" s="399"/>
      <c r="C786" s="225"/>
      <c r="D786" s="130"/>
      <c r="E786" s="101"/>
      <c r="F786" s="101"/>
      <c r="G786" s="101"/>
      <c r="H786" s="101"/>
      <c r="I786" s="134"/>
      <c r="J786" s="134"/>
      <c r="K786" s="134"/>
      <c r="L786" s="134"/>
      <c r="M786" s="101"/>
      <c r="N786" s="101"/>
    </row>
    <row r="787" spans="1:14" ht="14.25" customHeight="1">
      <c r="A787" s="395"/>
      <c r="B787" s="399"/>
      <c r="C787" s="225"/>
      <c r="D787" s="130"/>
      <c r="E787" s="101"/>
      <c r="F787" s="101"/>
      <c r="G787" s="101"/>
      <c r="H787" s="101"/>
      <c r="I787" s="134"/>
      <c r="J787" s="134"/>
      <c r="K787" s="134"/>
      <c r="L787" s="134"/>
      <c r="M787" s="101"/>
      <c r="N787" s="101"/>
    </row>
    <row r="788" spans="1:14" ht="14.25" customHeight="1">
      <c r="A788" s="395"/>
      <c r="B788" s="399"/>
      <c r="C788" s="225"/>
      <c r="D788" s="130"/>
      <c r="E788" s="101"/>
      <c r="F788" s="101"/>
      <c r="G788" s="101"/>
      <c r="H788" s="101"/>
      <c r="I788" s="134"/>
      <c r="J788" s="134"/>
      <c r="K788" s="134"/>
      <c r="L788" s="134"/>
      <c r="M788" s="101"/>
      <c r="N788" s="101"/>
    </row>
    <row r="789" spans="1:14" ht="14.25" customHeight="1">
      <c r="A789" s="395"/>
      <c r="B789" s="399"/>
      <c r="C789" s="225"/>
      <c r="D789" s="130"/>
      <c r="E789" s="101"/>
      <c r="F789" s="101"/>
      <c r="G789" s="101"/>
      <c r="H789" s="101"/>
      <c r="I789" s="134"/>
      <c r="J789" s="134"/>
      <c r="K789" s="134"/>
      <c r="L789" s="134"/>
      <c r="M789" s="101"/>
      <c r="N789" s="101"/>
    </row>
    <row r="790" spans="1:14" ht="14.25" customHeight="1">
      <c r="A790" s="395"/>
      <c r="B790" s="399"/>
      <c r="C790" s="225"/>
      <c r="D790" s="130"/>
      <c r="E790" s="101"/>
      <c r="F790" s="101"/>
      <c r="G790" s="101"/>
      <c r="H790" s="101"/>
      <c r="I790" s="134"/>
      <c r="J790" s="134"/>
      <c r="K790" s="134"/>
      <c r="L790" s="134"/>
      <c r="M790" s="101"/>
      <c r="N790" s="101"/>
    </row>
    <row r="791" spans="1:14" ht="14.25" customHeight="1">
      <c r="A791" s="395"/>
      <c r="B791" s="399"/>
      <c r="C791" s="225"/>
      <c r="D791" s="130"/>
      <c r="E791" s="101"/>
      <c r="F791" s="101"/>
      <c r="G791" s="101"/>
      <c r="H791" s="101"/>
      <c r="I791" s="134"/>
      <c r="J791" s="134"/>
      <c r="K791" s="134"/>
      <c r="L791" s="134"/>
      <c r="M791" s="101"/>
      <c r="N791" s="101"/>
    </row>
    <row r="792" spans="1:14" ht="14.25" customHeight="1">
      <c r="A792" s="395"/>
      <c r="B792" s="399"/>
      <c r="C792" s="225"/>
      <c r="D792" s="130"/>
      <c r="E792" s="101"/>
      <c r="F792" s="101"/>
      <c r="G792" s="101"/>
      <c r="H792" s="101"/>
      <c r="I792" s="134"/>
      <c r="J792" s="134"/>
      <c r="K792" s="134"/>
      <c r="L792" s="134"/>
      <c r="M792" s="101"/>
      <c r="N792" s="101"/>
    </row>
    <row r="793" spans="1:14" ht="14.25" customHeight="1">
      <c r="A793" s="395"/>
      <c r="B793" s="399"/>
      <c r="C793" s="225"/>
      <c r="D793" s="130"/>
      <c r="E793" s="101"/>
      <c r="F793" s="101"/>
      <c r="G793" s="101"/>
      <c r="H793" s="101"/>
      <c r="I793" s="134"/>
      <c r="J793" s="134"/>
      <c r="K793" s="134"/>
      <c r="L793" s="134"/>
      <c r="M793" s="101"/>
      <c r="N793" s="101"/>
    </row>
    <row r="794" spans="1:14" ht="14.25" customHeight="1">
      <c r="A794" s="395"/>
      <c r="B794" s="399"/>
      <c r="C794" s="225"/>
      <c r="D794" s="130"/>
      <c r="E794" s="101"/>
      <c r="F794" s="101"/>
      <c r="G794" s="101"/>
      <c r="H794" s="101"/>
      <c r="I794" s="134"/>
      <c r="J794" s="134"/>
      <c r="K794" s="134"/>
      <c r="L794" s="134"/>
      <c r="M794" s="101"/>
      <c r="N794" s="101"/>
    </row>
    <row r="795" spans="1:14" ht="14.25" customHeight="1">
      <c r="A795" s="395"/>
      <c r="B795" s="399"/>
      <c r="C795" s="225"/>
      <c r="D795" s="130"/>
      <c r="E795" s="101"/>
      <c r="F795" s="101"/>
      <c r="G795" s="101"/>
      <c r="H795" s="101"/>
      <c r="I795" s="134"/>
      <c r="J795" s="134"/>
      <c r="K795" s="134"/>
      <c r="L795" s="134"/>
      <c r="M795" s="101"/>
      <c r="N795" s="101"/>
    </row>
    <row r="796" spans="1:14" ht="14.25" customHeight="1">
      <c r="A796" s="395"/>
      <c r="B796" s="399"/>
      <c r="C796" s="225"/>
      <c r="D796" s="130"/>
      <c r="E796" s="101"/>
      <c r="F796" s="101"/>
      <c r="G796" s="101"/>
      <c r="H796" s="101"/>
      <c r="I796" s="134"/>
      <c r="J796" s="134"/>
      <c r="K796" s="134"/>
      <c r="L796" s="134"/>
      <c r="M796" s="101"/>
      <c r="N796" s="101"/>
    </row>
    <row r="797" spans="1:14" ht="14.25" customHeight="1">
      <c r="A797" s="395"/>
      <c r="B797" s="399"/>
      <c r="C797" s="225"/>
      <c r="D797" s="130"/>
      <c r="E797" s="101"/>
      <c r="F797" s="101"/>
      <c r="G797" s="101"/>
      <c r="H797" s="101"/>
      <c r="I797" s="134"/>
      <c r="J797" s="134"/>
      <c r="K797" s="134"/>
      <c r="L797" s="134"/>
      <c r="M797" s="101"/>
      <c r="N797" s="101"/>
    </row>
    <row r="798" spans="1:14" ht="14.25" customHeight="1">
      <c r="A798" s="395"/>
      <c r="B798" s="399"/>
      <c r="C798" s="225"/>
      <c r="D798" s="130"/>
      <c r="E798" s="101"/>
      <c r="F798" s="101"/>
      <c r="G798" s="101"/>
      <c r="H798" s="101"/>
      <c r="I798" s="134"/>
      <c r="J798" s="134"/>
      <c r="K798" s="134"/>
      <c r="L798" s="134"/>
      <c r="M798" s="101"/>
      <c r="N798" s="101"/>
    </row>
    <row r="799" spans="1:14" ht="14.25" customHeight="1">
      <c r="A799" s="395"/>
      <c r="B799" s="399"/>
      <c r="C799" s="225"/>
      <c r="D799" s="130"/>
      <c r="E799" s="101"/>
      <c r="F799" s="101"/>
      <c r="G799" s="101"/>
      <c r="H799" s="101"/>
      <c r="I799" s="134"/>
      <c r="J799" s="134"/>
      <c r="K799" s="134"/>
      <c r="L799" s="134"/>
      <c r="M799" s="101"/>
      <c r="N799" s="101"/>
    </row>
    <row r="800" spans="1:14" ht="14.25" customHeight="1">
      <c r="A800" s="395"/>
      <c r="B800" s="399"/>
      <c r="C800" s="225"/>
      <c r="D800" s="130"/>
      <c r="E800" s="101"/>
      <c r="F800" s="101"/>
      <c r="G800" s="101"/>
      <c r="H800" s="101"/>
      <c r="I800" s="134"/>
      <c r="J800" s="134"/>
      <c r="K800" s="134"/>
      <c r="L800" s="134"/>
      <c r="M800" s="101"/>
      <c r="N800" s="101"/>
    </row>
    <row r="801" spans="1:14" ht="14.25" customHeight="1">
      <c r="A801" s="395"/>
      <c r="B801" s="399"/>
      <c r="C801" s="225"/>
      <c r="D801" s="130"/>
      <c r="E801" s="101"/>
      <c r="F801" s="101"/>
      <c r="G801" s="101"/>
      <c r="H801" s="101"/>
      <c r="I801" s="134"/>
      <c r="J801" s="134"/>
      <c r="K801" s="134"/>
      <c r="L801" s="134"/>
      <c r="M801" s="101"/>
      <c r="N801" s="101"/>
    </row>
    <row r="802" spans="1:14" ht="14.25" customHeight="1">
      <c r="A802" s="395"/>
      <c r="B802" s="399"/>
      <c r="C802" s="225"/>
      <c r="D802" s="130"/>
      <c r="E802" s="101"/>
      <c r="F802" s="101"/>
      <c r="G802" s="101"/>
      <c r="H802" s="101"/>
      <c r="I802" s="134"/>
      <c r="J802" s="134"/>
      <c r="K802" s="134"/>
      <c r="L802" s="134"/>
      <c r="M802" s="101"/>
      <c r="N802" s="101"/>
    </row>
    <row r="803" spans="1:14" ht="14.25" customHeight="1">
      <c r="A803" s="395"/>
      <c r="B803" s="399"/>
      <c r="C803" s="225"/>
      <c r="D803" s="130"/>
      <c r="E803" s="101"/>
      <c r="F803" s="101"/>
      <c r="G803" s="101"/>
      <c r="H803" s="101"/>
      <c r="I803" s="134"/>
      <c r="J803" s="134"/>
      <c r="K803" s="134"/>
      <c r="L803" s="134"/>
      <c r="M803" s="101"/>
      <c r="N803" s="101"/>
    </row>
    <row r="804" spans="1:14" ht="14.25" customHeight="1">
      <c r="A804" s="395"/>
      <c r="B804" s="399"/>
      <c r="C804" s="225"/>
      <c r="D804" s="130"/>
      <c r="E804" s="101"/>
      <c r="F804" s="101"/>
      <c r="G804" s="101"/>
      <c r="H804" s="101"/>
      <c r="I804" s="134"/>
      <c r="J804" s="134"/>
      <c r="K804" s="134"/>
      <c r="L804" s="134"/>
      <c r="M804" s="101"/>
      <c r="N804" s="101"/>
    </row>
    <row r="805" spans="1:14" ht="14.25" customHeight="1">
      <c r="A805" s="395"/>
      <c r="B805" s="399"/>
      <c r="C805" s="225"/>
      <c r="D805" s="130"/>
      <c r="E805" s="101"/>
      <c r="F805" s="101"/>
      <c r="G805" s="101"/>
      <c r="H805" s="101"/>
      <c r="I805" s="134"/>
      <c r="J805" s="134"/>
      <c r="K805" s="134"/>
      <c r="L805" s="134"/>
      <c r="M805" s="101"/>
      <c r="N805" s="101"/>
    </row>
    <row r="806" spans="1:14" ht="14.25" customHeight="1">
      <c r="A806" s="395"/>
      <c r="B806" s="399"/>
      <c r="C806" s="225"/>
      <c r="D806" s="130"/>
      <c r="E806" s="101"/>
      <c r="F806" s="101"/>
      <c r="G806" s="101"/>
      <c r="H806" s="101"/>
      <c r="I806" s="134"/>
      <c r="J806" s="134"/>
      <c r="K806" s="134"/>
      <c r="L806" s="134"/>
      <c r="M806" s="101"/>
      <c r="N806" s="101"/>
    </row>
    <row r="807" spans="1:14" ht="14.25" customHeight="1">
      <c r="A807" s="395"/>
      <c r="B807" s="399"/>
      <c r="C807" s="225"/>
      <c r="D807" s="130"/>
      <c r="E807" s="101"/>
      <c r="F807" s="101"/>
      <c r="G807" s="101"/>
      <c r="H807" s="101"/>
      <c r="I807" s="134"/>
      <c r="J807" s="134"/>
      <c r="K807" s="134"/>
      <c r="L807" s="134"/>
      <c r="M807" s="101"/>
      <c r="N807" s="101"/>
    </row>
    <row r="808" spans="1:14" ht="14.25" customHeight="1">
      <c r="A808" s="395"/>
      <c r="B808" s="399"/>
      <c r="C808" s="225"/>
      <c r="D808" s="130"/>
      <c r="E808" s="101"/>
      <c r="F808" s="101"/>
      <c r="G808" s="101"/>
      <c r="H808" s="101"/>
      <c r="I808" s="134"/>
      <c r="J808" s="134"/>
      <c r="K808" s="134"/>
      <c r="L808" s="134"/>
      <c r="M808" s="101"/>
      <c r="N808" s="101"/>
    </row>
    <row r="809" spans="1:14" ht="14.25" customHeight="1">
      <c r="A809" s="395"/>
      <c r="B809" s="399"/>
      <c r="C809" s="225"/>
      <c r="D809" s="130"/>
      <c r="E809" s="101"/>
      <c r="F809" s="101"/>
      <c r="G809" s="101"/>
      <c r="H809" s="101"/>
      <c r="I809" s="134"/>
      <c r="J809" s="134"/>
      <c r="K809" s="134"/>
      <c r="L809" s="134"/>
      <c r="M809" s="101"/>
      <c r="N809" s="101"/>
    </row>
    <row r="810" spans="1:14" ht="14.25" customHeight="1">
      <c r="A810" s="395"/>
      <c r="B810" s="399"/>
      <c r="C810" s="225"/>
      <c r="D810" s="130"/>
      <c r="E810" s="101"/>
      <c r="F810" s="101"/>
      <c r="G810" s="101"/>
      <c r="H810" s="101"/>
      <c r="I810" s="134"/>
      <c r="J810" s="134"/>
      <c r="K810" s="134"/>
      <c r="L810" s="134"/>
      <c r="M810" s="101"/>
      <c r="N810" s="101"/>
    </row>
    <row r="811" spans="1:14" ht="14.25" customHeight="1">
      <c r="A811" s="395"/>
      <c r="B811" s="399"/>
      <c r="C811" s="225"/>
      <c r="D811" s="130"/>
      <c r="E811" s="101"/>
      <c r="F811" s="101"/>
      <c r="G811" s="101"/>
      <c r="H811" s="101"/>
      <c r="I811" s="134"/>
      <c r="J811" s="134"/>
      <c r="K811" s="134"/>
      <c r="L811" s="134"/>
      <c r="M811" s="101"/>
      <c r="N811" s="101"/>
    </row>
    <row r="812" spans="1:14" ht="14.25" customHeight="1">
      <c r="A812" s="395"/>
      <c r="B812" s="399"/>
      <c r="C812" s="225"/>
      <c r="D812" s="130"/>
      <c r="E812" s="101"/>
      <c r="F812" s="101"/>
      <c r="G812" s="101"/>
      <c r="H812" s="101"/>
      <c r="I812" s="134"/>
      <c r="J812" s="134"/>
      <c r="K812" s="134"/>
      <c r="L812" s="134"/>
      <c r="M812" s="101"/>
      <c r="N812" s="101"/>
    </row>
    <row r="813" spans="1:14" ht="14.25" customHeight="1">
      <c r="A813" s="395"/>
      <c r="B813" s="399"/>
      <c r="C813" s="225"/>
      <c r="D813" s="130"/>
      <c r="E813" s="101"/>
      <c r="F813" s="101"/>
      <c r="G813" s="101"/>
      <c r="H813" s="101"/>
      <c r="I813" s="134"/>
      <c r="J813" s="134"/>
      <c r="K813" s="134"/>
      <c r="L813" s="134"/>
      <c r="M813" s="101"/>
      <c r="N813" s="101"/>
    </row>
    <row r="814" spans="1:14" ht="14.25" customHeight="1">
      <c r="A814" s="395"/>
      <c r="B814" s="399"/>
      <c r="C814" s="225"/>
      <c r="D814" s="130"/>
      <c r="E814" s="101"/>
      <c r="F814" s="101"/>
      <c r="G814" s="101"/>
      <c r="H814" s="101"/>
      <c r="I814" s="134"/>
      <c r="J814" s="134"/>
      <c r="K814" s="134"/>
      <c r="L814" s="134"/>
      <c r="M814" s="101"/>
      <c r="N814" s="101"/>
    </row>
    <row r="815" spans="1:14" ht="14.25" customHeight="1">
      <c r="A815" s="395"/>
      <c r="B815" s="399"/>
      <c r="C815" s="225"/>
      <c r="D815" s="130"/>
      <c r="E815" s="101"/>
      <c r="F815" s="101"/>
      <c r="G815" s="101"/>
      <c r="H815" s="101"/>
      <c r="I815" s="134"/>
      <c r="J815" s="134"/>
      <c r="K815" s="134"/>
      <c r="L815" s="134"/>
      <c r="M815" s="101"/>
      <c r="N815" s="101"/>
    </row>
    <row r="816" spans="1:14" ht="14.25" customHeight="1">
      <c r="A816" s="395"/>
      <c r="B816" s="399"/>
      <c r="C816" s="225"/>
      <c r="D816" s="130"/>
      <c r="E816" s="101"/>
      <c r="F816" s="101"/>
      <c r="G816" s="101"/>
      <c r="H816" s="101"/>
      <c r="I816" s="134"/>
      <c r="J816" s="134"/>
      <c r="K816" s="134"/>
      <c r="L816" s="134"/>
      <c r="M816" s="101"/>
      <c r="N816" s="101"/>
    </row>
    <row r="817" spans="1:14" ht="14.25" customHeight="1">
      <c r="A817" s="395"/>
      <c r="B817" s="399"/>
      <c r="C817" s="225"/>
      <c r="D817" s="130"/>
      <c r="E817" s="101"/>
      <c r="F817" s="101"/>
      <c r="G817" s="101"/>
      <c r="H817" s="101"/>
      <c r="I817" s="134"/>
      <c r="J817" s="134"/>
      <c r="K817" s="134"/>
      <c r="L817" s="134"/>
      <c r="M817" s="101"/>
      <c r="N817" s="101"/>
    </row>
    <row r="818" spans="1:14" ht="14.25" customHeight="1">
      <c r="A818" s="395"/>
      <c r="B818" s="399"/>
      <c r="C818" s="225"/>
      <c r="D818" s="130"/>
      <c r="E818" s="101"/>
      <c r="F818" s="101"/>
      <c r="G818" s="101"/>
      <c r="H818" s="101"/>
      <c r="I818" s="134"/>
      <c r="J818" s="134"/>
      <c r="K818" s="134"/>
      <c r="L818" s="134"/>
      <c r="M818" s="101"/>
      <c r="N818" s="101"/>
    </row>
    <row r="819" spans="1:14" ht="14.25" customHeight="1">
      <c r="A819" s="395"/>
      <c r="B819" s="399"/>
      <c r="C819" s="225"/>
      <c r="D819" s="130"/>
      <c r="E819" s="101"/>
      <c r="F819" s="101"/>
      <c r="G819" s="101"/>
      <c r="H819" s="101"/>
      <c r="I819" s="134"/>
      <c r="J819" s="134"/>
      <c r="K819" s="134"/>
      <c r="L819" s="134"/>
      <c r="M819" s="101"/>
      <c r="N819" s="101"/>
    </row>
    <row r="820" spans="1:14" ht="14.25" customHeight="1">
      <c r="A820" s="395"/>
      <c r="B820" s="399"/>
      <c r="C820" s="225"/>
      <c r="D820" s="130"/>
      <c r="E820" s="101"/>
      <c r="F820" s="101"/>
      <c r="G820" s="101"/>
      <c r="H820" s="101"/>
      <c r="I820" s="134"/>
      <c r="J820" s="134"/>
      <c r="K820" s="134"/>
      <c r="L820" s="134"/>
      <c r="M820" s="101"/>
      <c r="N820" s="101"/>
    </row>
    <row r="821" spans="1:14" ht="14.25" customHeight="1">
      <c r="A821" s="395"/>
      <c r="B821" s="399"/>
      <c r="C821" s="225"/>
      <c r="D821" s="130"/>
      <c r="E821" s="101"/>
      <c r="F821" s="101"/>
      <c r="G821" s="101"/>
      <c r="H821" s="101"/>
      <c r="I821" s="134"/>
      <c r="J821" s="134"/>
      <c r="K821" s="134"/>
      <c r="L821" s="134"/>
      <c r="M821" s="101"/>
      <c r="N821" s="101"/>
    </row>
    <row r="822" spans="1:14" ht="14.25" customHeight="1">
      <c r="A822" s="395"/>
      <c r="B822" s="399"/>
      <c r="C822" s="225"/>
      <c r="D822" s="130"/>
      <c r="E822" s="101"/>
      <c r="F822" s="101"/>
      <c r="G822" s="101"/>
      <c r="H822" s="101"/>
      <c r="I822" s="134"/>
      <c r="J822" s="134"/>
      <c r="K822" s="134"/>
      <c r="L822" s="134"/>
      <c r="M822" s="101"/>
      <c r="N822" s="101"/>
    </row>
    <row r="823" spans="1:14" ht="14.25" customHeight="1">
      <c r="A823" s="395"/>
      <c r="B823" s="399"/>
      <c r="C823" s="225"/>
      <c r="D823" s="130"/>
      <c r="E823" s="101"/>
      <c r="F823" s="101"/>
      <c r="G823" s="101"/>
      <c r="H823" s="101"/>
      <c r="I823" s="134"/>
      <c r="J823" s="134"/>
      <c r="K823" s="134"/>
      <c r="L823" s="134"/>
      <c r="M823" s="101"/>
      <c r="N823" s="101"/>
    </row>
    <row r="824" spans="1:14" ht="14.25" customHeight="1">
      <c r="A824" s="395"/>
      <c r="B824" s="399"/>
      <c r="C824" s="225"/>
      <c r="D824" s="130"/>
      <c r="E824" s="101"/>
      <c r="F824" s="101"/>
      <c r="G824" s="101"/>
      <c r="H824" s="101"/>
      <c r="I824" s="134"/>
      <c r="J824" s="134"/>
      <c r="K824" s="134"/>
      <c r="L824" s="134"/>
      <c r="M824" s="101"/>
      <c r="N824" s="101"/>
    </row>
    <row r="825" spans="1:14" ht="14.25" customHeight="1">
      <c r="A825" s="395"/>
      <c r="B825" s="399"/>
      <c r="C825" s="225"/>
      <c r="D825" s="130"/>
      <c r="E825" s="101"/>
      <c r="F825" s="101"/>
      <c r="G825" s="101"/>
      <c r="H825" s="101"/>
      <c r="I825" s="134"/>
      <c r="J825" s="134"/>
      <c r="K825" s="134"/>
      <c r="L825" s="134"/>
      <c r="M825" s="101"/>
      <c r="N825" s="101"/>
    </row>
    <row r="826" spans="1:14" ht="14.25" customHeight="1">
      <c r="A826" s="395"/>
      <c r="B826" s="399"/>
      <c r="C826" s="225"/>
      <c r="D826" s="130"/>
      <c r="E826" s="101"/>
      <c r="F826" s="101"/>
      <c r="G826" s="101"/>
      <c r="H826" s="101"/>
      <c r="I826" s="134"/>
      <c r="J826" s="134"/>
      <c r="K826" s="134"/>
      <c r="L826" s="134"/>
      <c r="M826" s="101"/>
      <c r="N826" s="101"/>
    </row>
    <row r="827" spans="1:14" ht="14.25" customHeight="1">
      <c r="A827" s="395"/>
      <c r="B827" s="399"/>
      <c r="C827" s="225"/>
      <c r="D827" s="130"/>
      <c r="E827" s="101"/>
      <c r="F827" s="101"/>
      <c r="G827" s="101"/>
      <c r="H827" s="101"/>
      <c r="I827" s="134"/>
      <c r="J827" s="134"/>
      <c r="K827" s="134"/>
      <c r="L827" s="134"/>
      <c r="M827" s="101"/>
      <c r="N827" s="101"/>
    </row>
    <row r="828" spans="1:14" ht="14.25" customHeight="1">
      <c r="A828" s="395"/>
      <c r="B828" s="399"/>
      <c r="C828" s="225"/>
      <c r="D828" s="130"/>
      <c r="E828" s="101"/>
      <c r="F828" s="101"/>
      <c r="G828" s="101"/>
      <c r="H828" s="101"/>
      <c r="I828" s="134"/>
      <c r="J828" s="134"/>
      <c r="K828" s="134"/>
      <c r="L828" s="134"/>
      <c r="M828" s="101"/>
      <c r="N828" s="101"/>
    </row>
    <row r="829" spans="1:14" ht="14.25" customHeight="1">
      <c r="A829" s="395"/>
      <c r="B829" s="399"/>
      <c r="C829" s="225"/>
      <c r="D829" s="130"/>
      <c r="E829" s="101"/>
      <c r="F829" s="101"/>
      <c r="G829" s="101"/>
      <c r="H829" s="101"/>
      <c r="I829" s="134"/>
      <c r="J829" s="134"/>
      <c r="K829" s="134"/>
      <c r="L829" s="134"/>
      <c r="M829" s="101"/>
      <c r="N829" s="101"/>
    </row>
    <row r="830" spans="1:14" ht="14.25" customHeight="1">
      <c r="A830" s="395"/>
      <c r="B830" s="399"/>
      <c r="C830" s="225"/>
      <c r="D830" s="130"/>
      <c r="E830" s="101"/>
      <c r="F830" s="101"/>
      <c r="G830" s="101"/>
      <c r="H830" s="101"/>
      <c r="I830" s="134"/>
      <c r="J830" s="134"/>
      <c r="K830" s="134"/>
      <c r="L830" s="134"/>
      <c r="M830" s="101"/>
      <c r="N830" s="101"/>
    </row>
    <row r="831" spans="1:14" ht="14.25" customHeight="1">
      <c r="A831" s="395"/>
      <c r="B831" s="399"/>
      <c r="C831" s="225"/>
      <c r="D831" s="130"/>
      <c r="E831" s="101"/>
      <c r="F831" s="101"/>
      <c r="G831" s="101"/>
      <c r="H831" s="101"/>
      <c r="I831" s="134"/>
      <c r="J831" s="134"/>
      <c r="K831" s="134"/>
      <c r="L831" s="134"/>
      <c r="M831" s="101"/>
      <c r="N831" s="101"/>
    </row>
    <row r="832" spans="1:14" ht="14.25" customHeight="1">
      <c r="A832" s="395"/>
      <c r="B832" s="399"/>
      <c r="C832" s="225"/>
      <c r="D832" s="130"/>
      <c r="E832" s="101"/>
      <c r="F832" s="101"/>
      <c r="G832" s="101"/>
      <c r="H832" s="101"/>
      <c r="I832" s="134"/>
      <c r="J832" s="134"/>
      <c r="K832" s="134"/>
      <c r="L832" s="134"/>
      <c r="M832" s="101"/>
      <c r="N832" s="101"/>
    </row>
    <row r="833" spans="1:14" ht="14.25" customHeight="1">
      <c r="A833" s="395"/>
      <c r="B833" s="399"/>
      <c r="C833" s="225"/>
      <c r="D833" s="130"/>
      <c r="E833" s="101"/>
      <c r="F833" s="101"/>
      <c r="G833" s="101"/>
      <c r="H833" s="101"/>
      <c r="I833" s="134"/>
      <c r="J833" s="134"/>
      <c r="K833" s="134"/>
      <c r="L833" s="134"/>
      <c r="M833" s="101"/>
      <c r="N833" s="101"/>
    </row>
    <row r="834" spans="1:14" ht="14.25" customHeight="1">
      <c r="A834" s="395"/>
      <c r="B834" s="399"/>
      <c r="C834" s="225"/>
      <c r="D834" s="130"/>
      <c r="E834" s="101"/>
      <c r="F834" s="101"/>
      <c r="G834" s="101"/>
      <c r="H834" s="101"/>
      <c r="I834" s="134"/>
      <c r="J834" s="134"/>
      <c r="K834" s="134"/>
      <c r="L834" s="134"/>
      <c r="M834" s="101"/>
      <c r="N834" s="101"/>
    </row>
    <row r="835" spans="1:14" ht="14.25" customHeight="1">
      <c r="A835" s="395"/>
      <c r="B835" s="399"/>
      <c r="C835" s="225"/>
      <c r="D835" s="130"/>
      <c r="E835" s="101"/>
      <c r="F835" s="101"/>
      <c r="G835" s="101"/>
      <c r="H835" s="101"/>
      <c r="I835" s="134"/>
      <c r="J835" s="134"/>
      <c r="K835" s="134"/>
      <c r="L835" s="134"/>
      <c r="M835" s="101"/>
      <c r="N835" s="101"/>
    </row>
    <row r="836" spans="1:14" ht="14.25" customHeight="1">
      <c r="A836" s="395"/>
      <c r="B836" s="399"/>
      <c r="C836" s="225"/>
      <c r="D836" s="130"/>
      <c r="E836" s="101"/>
      <c r="F836" s="101"/>
      <c r="G836" s="101"/>
      <c r="H836" s="101"/>
      <c r="I836" s="134"/>
      <c r="J836" s="134"/>
      <c r="K836" s="134"/>
      <c r="L836" s="134"/>
      <c r="M836" s="101"/>
      <c r="N836" s="101"/>
    </row>
    <row r="837" spans="1:14" ht="14.25" customHeight="1">
      <c r="A837" s="395"/>
      <c r="B837" s="399"/>
      <c r="C837" s="225"/>
      <c r="D837" s="130"/>
      <c r="E837" s="101"/>
      <c r="F837" s="101"/>
      <c r="G837" s="101"/>
      <c r="H837" s="101"/>
      <c r="I837" s="134"/>
      <c r="J837" s="134"/>
      <c r="K837" s="134"/>
      <c r="L837" s="134"/>
      <c r="M837" s="101"/>
      <c r="N837" s="101"/>
    </row>
    <row r="838" spans="1:14" ht="14.25" customHeight="1">
      <c r="A838" s="395"/>
      <c r="B838" s="399"/>
      <c r="C838" s="225"/>
      <c r="D838" s="130"/>
      <c r="E838" s="101"/>
      <c r="F838" s="101"/>
      <c r="G838" s="101"/>
      <c r="H838" s="101"/>
      <c r="I838" s="134"/>
      <c r="J838" s="134"/>
      <c r="K838" s="134"/>
      <c r="L838" s="134"/>
      <c r="M838" s="101"/>
      <c r="N838" s="101"/>
    </row>
    <row r="839" spans="1:14" ht="14.25" customHeight="1">
      <c r="A839" s="395"/>
      <c r="B839" s="399"/>
      <c r="C839" s="225"/>
      <c r="D839" s="130"/>
      <c r="E839" s="101"/>
      <c r="F839" s="101"/>
      <c r="G839" s="101"/>
      <c r="H839" s="101"/>
      <c r="I839" s="134"/>
      <c r="J839" s="134"/>
      <c r="K839" s="134"/>
      <c r="L839" s="134"/>
      <c r="M839" s="101"/>
      <c r="N839" s="101"/>
    </row>
    <row r="840" spans="1:14" ht="14.25" customHeight="1">
      <c r="A840" s="395"/>
      <c r="B840" s="399"/>
      <c r="C840" s="225"/>
      <c r="D840" s="130"/>
      <c r="E840" s="101"/>
      <c r="F840" s="101"/>
      <c r="G840" s="101"/>
      <c r="H840" s="101"/>
      <c r="I840" s="134"/>
      <c r="J840" s="134"/>
      <c r="K840" s="134"/>
      <c r="L840" s="134"/>
      <c r="M840" s="101"/>
      <c r="N840" s="101"/>
    </row>
    <row r="841" spans="1:14" ht="14.25" customHeight="1">
      <c r="A841" s="395"/>
      <c r="B841" s="399"/>
      <c r="C841" s="225"/>
      <c r="D841" s="130"/>
      <c r="E841" s="101"/>
      <c r="F841" s="101"/>
      <c r="G841" s="101"/>
      <c r="H841" s="101"/>
      <c r="I841" s="134"/>
      <c r="J841" s="134"/>
      <c r="K841" s="134"/>
      <c r="L841" s="134"/>
      <c r="M841" s="101"/>
      <c r="N841" s="101"/>
    </row>
    <row r="842" spans="1:14" ht="14.25" customHeight="1">
      <c r="A842" s="395"/>
      <c r="B842" s="399"/>
      <c r="C842" s="225"/>
      <c r="D842" s="130"/>
      <c r="E842" s="101"/>
      <c r="F842" s="101"/>
      <c r="G842" s="101"/>
      <c r="H842" s="101"/>
      <c r="I842" s="134"/>
      <c r="J842" s="134"/>
      <c r="K842" s="134"/>
      <c r="L842" s="134"/>
      <c r="M842" s="101"/>
      <c r="N842" s="101"/>
    </row>
    <row r="843" spans="1:14" ht="14.25" customHeight="1">
      <c r="A843" s="395"/>
      <c r="B843" s="399"/>
      <c r="C843" s="225"/>
      <c r="D843" s="130"/>
      <c r="E843" s="101"/>
      <c r="F843" s="101"/>
      <c r="G843" s="101"/>
      <c r="H843" s="101"/>
      <c r="I843" s="134"/>
      <c r="J843" s="134"/>
      <c r="K843" s="134"/>
      <c r="L843" s="134"/>
      <c r="M843" s="101"/>
      <c r="N843" s="101"/>
    </row>
    <row r="844" spans="1:14" ht="14.25" customHeight="1">
      <c r="A844" s="395"/>
      <c r="B844" s="399"/>
      <c r="C844" s="225"/>
      <c r="D844" s="130"/>
      <c r="E844" s="101"/>
      <c r="F844" s="101"/>
      <c r="G844" s="101"/>
      <c r="H844" s="101"/>
      <c r="I844" s="134"/>
      <c r="J844" s="134"/>
      <c r="K844" s="134"/>
      <c r="L844" s="134"/>
      <c r="M844" s="101"/>
      <c r="N844" s="101"/>
    </row>
    <row r="845" spans="1:14" ht="14.25" customHeight="1">
      <c r="A845" s="395"/>
      <c r="B845" s="399"/>
      <c r="C845" s="225"/>
      <c r="D845" s="130"/>
      <c r="E845" s="101"/>
      <c r="F845" s="101"/>
      <c r="G845" s="101"/>
      <c r="H845" s="101"/>
      <c r="I845" s="134"/>
      <c r="J845" s="134"/>
      <c r="K845" s="134"/>
      <c r="L845" s="134"/>
      <c r="M845" s="101"/>
      <c r="N845" s="101"/>
    </row>
    <row r="846" spans="1:14" ht="14.25" customHeight="1">
      <c r="A846" s="395"/>
      <c r="B846" s="399"/>
      <c r="C846" s="225"/>
      <c r="D846" s="130"/>
      <c r="E846" s="101"/>
      <c r="F846" s="101"/>
      <c r="G846" s="101"/>
      <c r="H846" s="101"/>
      <c r="I846" s="134"/>
      <c r="J846" s="134"/>
      <c r="K846" s="134"/>
      <c r="L846" s="134"/>
      <c r="M846" s="101"/>
      <c r="N846" s="101"/>
    </row>
    <row r="847" spans="1:14" ht="14.25" customHeight="1">
      <c r="A847" s="395"/>
      <c r="B847" s="399"/>
      <c r="C847" s="225"/>
      <c r="D847" s="130"/>
      <c r="E847" s="101"/>
      <c r="F847" s="101"/>
      <c r="G847" s="101"/>
      <c r="H847" s="101"/>
      <c r="I847" s="134"/>
      <c r="J847" s="134"/>
      <c r="K847" s="134"/>
      <c r="L847" s="134"/>
      <c r="M847" s="101"/>
      <c r="N847" s="101"/>
    </row>
    <row r="848" spans="1:14" ht="14.25" customHeight="1">
      <c r="A848" s="395"/>
      <c r="B848" s="399"/>
      <c r="C848" s="225"/>
      <c r="D848" s="130"/>
      <c r="E848" s="101"/>
      <c r="F848" s="101"/>
      <c r="G848" s="101"/>
      <c r="H848" s="101"/>
      <c r="I848" s="134"/>
      <c r="J848" s="134"/>
      <c r="K848" s="134"/>
      <c r="L848" s="134"/>
      <c r="M848" s="101"/>
      <c r="N848" s="101"/>
    </row>
    <row r="849" spans="1:14" ht="14.25" customHeight="1">
      <c r="A849" s="395"/>
      <c r="B849" s="399"/>
      <c r="C849" s="225"/>
      <c r="D849" s="130"/>
      <c r="E849" s="101"/>
      <c r="F849" s="101"/>
      <c r="G849" s="101"/>
      <c r="H849" s="101"/>
      <c r="I849" s="134"/>
      <c r="J849" s="134"/>
      <c r="K849" s="134"/>
      <c r="L849" s="134"/>
      <c r="M849" s="101"/>
      <c r="N849" s="101"/>
    </row>
    <row r="850" spans="1:14" ht="14.25" customHeight="1">
      <c r="A850" s="395"/>
      <c r="B850" s="399"/>
      <c r="C850" s="225"/>
      <c r="D850" s="130"/>
      <c r="E850" s="101"/>
      <c r="F850" s="101"/>
      <c r="G850" s="101"/>
      <c r="H850" s="101"/>
      <c r="I850" s="134"/>
      <c r="J850" s="134"/>
      <c r="K850" s="134"/>
      <c r="L850" s="134"/>
      <c r="M850" s="101"/>
      <c r="N850" s="101"/>
    </row>
    <row r="851" spans="1:14" ht="14.25" customHeight="1">
      <c r="A851" s="395"/>
      <c r="B851" s="399"/>
      <c r="C851" s="225"/>
      <c r="D851" s="130"/>
      <c r="E851" s="101"/>
      <c r="F851" s="101"/>
      <c r="G851" s="101"/>
      <c r="H851" s="101"/>
      <c r="I851" s="134"/>
      <c r="J851" s="134"/>
      <c r="K851" s="134"/>
      <c r="L851" s="134"/>
      <c r="M851" s="101"/>
      <c r="N851" s="101"/>
    </row>
    <row r="852" spans="1:14" ht="14.25" customHeight="1">
      <c r="A852" s="395"/>
      <c r="B852" s="399"/>
      <c r="C852" s="225"/>
      <c r="D852" s="130"/>
      <c r="E852" s="101"/>
      <c r="F852" s="101"/>
      <c r="G852" s="101"/>
      <c r="H852" s="101"/>
      <c r="I852" s="134"/>
      <c r="J852" s="134"/>
      <c r="K852" s="134"/>
      <c r="L852" s="134"/>
      <c r="M852" s="101"/>
      <c r="N852" s="101"/>
    </row>
    <row r="853" spans="1:14" ht="14.25" customHeight="1">
      <c r="A853" s="395"/>
      <c r="B853" s="399"/>
      <c r="C853" s="225"/>
      <c r="D853" s="130"/>
      <c r="E853" s="101"/>
      <c r="F853" s="101"/>
      <c r="G853" s="101"/>
      <c r="H853" s="101"/>
      <c r="I853" s="134"/>
      <c r="J853" s="134"/>
      <c r="K853" s="134"/>
      <c r="L853" s="134"/>
      <c r="M853" s="101"/>
      <c r="N853" s="101"/>
    </row>
    <row r="854" spans="1:14" ht="14.25" customHeight="1">
      <c r="A854" s="395"/>
      <c r="B854" s="399"/>
      <c r="C854" s="225"/>
      <c r="D854" s="130"/>
      <c r="E854" s="101"/>
      <c r="F854" s="101"/>
      <c r="G854" s="101"/>
      <c r="H854" s="101"/>
      <c r="I854" s="134"/>
      <c r="J854" s="134"/>
      <c r="K854" s="134"/>
      <c r="L854" s="134"/>
      <c r="M854" s="101"/>
      <c r="N854" s="101"/>
    </row>
    <row r="855" spans="1:14" ht="14.25" customHeight="1">
      <c r="A855" s="395"/>
      <c r="B855" s="399"/>
      <c r="C855" s="225"/>
      <c r="D855" s="130"/>
      <c r="E855" s="101"/>
      <c r="F855" s="101"/>
      <c r="G855" s="101"/>
      <c r="H855" s="101"/>
      <c r="I855" s="134"/>
      <c r="J855" s="134"/>
      <c r="K855" s="134"/>
      <c r="L855" s="134"/>
      <c r="M855" s="101"/>
      <c r="N855" s="101"/>
    </row>
    <row r="856" spans="1:14" ht="14.25" customHeight="1">
      <c r="A856" s="395"/>
      <c r="B856" s="399"/>
      <c r="C856" s="225"/>
      <c r="D856" s="130"/>
      <c r="E856" s="101"/>
      <c r="F856" s="101"/>
      <c r="G856" s="101"/>
      <c r="H856" s="101"/>
      <c r="I856" s="134"/>
      <c r="J856" s="134"/>
      <c r="K856" s="134"/>
      <c r="L856" s="134"/>
      <c r="M856" s="101"/>
      <c r="N856" s="101"/>
    </row>
    <row r="857" spans="1:14" ht="14.25" customHeight="1">
      <c r="A857" s="395"/>
      <c r="B857" s="399"/>
      <c r="C857" s="225"/>
      <c r="D857" s="130"/>
      <c r="E857" s="101"/>
      <c r="F857" s="101"/>
      <c r="G857" s="101"/>
      <c r="H857" s="101"/>
      <c r="I857" s="134"/>
      <c r="J857" s="134"/>
      <c r="K857" s="134"/>
      <c r="L857" s="134"/>
      <c r="M857" s="101"/>
      <c r="N857" s="101"/>
    </row>
    <row r="858" spans="1:14" ht="14.25" customHeight="1">
      <c r="A858" s="395"/>
      <c r="B858" s="399"/>
      <c r="C858" s="225"/>
      <c r="D858" s="130"/>
      <c r="E858" s="101"/>
      <c r="F858" s="101"/>
      <c r="G858" s="101"/>
      <c r="H858" s="101"/>
      <c r="I858" s="134"/>
      <c r="J858" s="134"/>
      <c r="K858" s="134"/>
      <c r="L858" s="134"/>
      <c r="M858" s="101"/>
      <c r="N858" s="101"/>
    </row>
    <row r="859" spans="1:14" ht="14.25" customHeight="1">
      <c r="A859" s="395"/>
      <c r="B859" s="399"/>
      <c r="C859" s="225"/>
      <c r="D859" s="130"/>
      <c r="E859" s="101"/>
      <c r="F859" s="101"/>
      <c r="G859" s="101"/>
      <c r="H859" s="101"/>
      <c r="I859" s="134"/>
      <c r="J859" s="134"/>
      <c r="K859" s="134"/>
      <c r="L859" s="134"/>
      <c r="M859" s="101"/>
      <c r="N859" s="101"/>
    </row>
    <row r="860" spans="1:14" ht="14.25" customHeight="1">
      <c r="A860" s="395"/>
      <c r="B860" s="399"/>
      <c r="C860" s="225"/>
      <c r="D860" s="130"/>
      <c r="E860" s="101"/>
      <c r="F860" s="101"/>
      <c r="G860" s="101"/>
      <c r="H860" s="101"/>
      <c r="I860" s="134"/>
      <c r="J860" s="134"/>
      <c r="K860" s="134"/>
      <c r="L860" s="134"/>
      <c r="M860" s="101"/>
      <c r="N860" s="101"/>
    </row>
    <row r="861" spans="1:14" ht="14.25" customHeight="1">
      <c r="A861" s="395"/>
      <c r="B861" s="399"/>
      <c r="C861" s="225"/>
      <c r="D861" s="130"/>
      <c r="E861" s="101"/>
      <c r="F861" s="101"/>
      <c r="G861" s="101"/>
      <c r="H861" s="101"/>
      <c r="I861" s="134"/>
      <c r="J861" s="134"/>
      <c r="K861" s="134"/>
      <c r="L861" s="134"/>
      <c r="M861" s="101"/>
      <c r="N861" s="101"/>
    </row>
    <row r="862" spans="1:14" ht="14.25" customHeight="1">
      <c r="A862" s="395"/>
      <c r="B862" s="399"/>
      <c r="C862" s="225"/>
      <c r="D862" s="130"/>
      <c r="E862" s="101"/>
      <c r="F862" s="101"/>
      <c r="G862" s="101"/>
      <c r="H862" s="101"/>
      <c r="I862" s="134"/>
      <c r="J862" s="134"/>
      <c r="K862" s="134"/>
      <c r="L862" s="134"/>
      <c r="M862" s="101"/>
      <c r="N862" s="101"/>
    </row>
    <row r="863" spans="1:14" ht="14.25" customHeight="1">
      <c r="A863" s="395"/>
      <c r="B863" s="399"/>
      <c r="C863" s="225"/>
      <c r="D863" s="130"/>
      <c r="E863" s="101"/>
      <c r="F863" s="101"/>
      <c r="G863" s="101"/>
      <c r="H863" s="101"/>
      <c r="I863" s="134"/>
      <c r="J863" s="134"/>
      <c r="K863" s="134"/>
      <c r="L863" s="134"/>
      <c r="M863" s="101"/>
      <c r="N863" s="101"/>
    </row>
    <row r="864" spans="1:14" ht="14.25" customHeight="1">
      <c r="A864" s="395"/>
      <c r="B864" s="399"/>
      <c r="C864" s="225"/>
      <c r="D864" s="130"/>
      <c r="E864" s="101"/>
      <c r="F864" s="101"/>
      <c r="G864" s="101"/>
      <c r="H864" s="101"/>
      <c r="I864" s="134"/>
      <c r="J864" s="134"/>
      <c r="K864" s="134"/>
      <c r="L864" s="134"/>
      <c r="M864" s="101"/>
      <c r="N864" s="101"/>
    </row>
    <row r="865" spans="1:14" ht="14.25" customHeight="1">
      <c r="A865" s="395"/>
      <c r="B865" s="399"/>
      <c r="C865" s="225"/>
      <c r="D865" s="130"/>
      <c r="E865" s="101"/>
      <c r="F865" s="101"/>
      <c r="G865" s="101"/>
      <c r="H865" s="101"/>
      <c r="I865" s="134"/>
      <c r="J865" s="134"/>
      <c r="K865" s="134"/>
      <c r="L865" s="134"/>
      <c r="M865" s="101"/>
      <c r="N865" s="101"/>
    </row>
    <row r="866" spans="1:14" ht="14.25" customHeight="1">
      <c r="A866" s="395"/>
      <c r="B866" s="399"/>
      <c r="C866" s="225"/>
      <c r="D866" s="130"/>
      <c r="E866" s="101"/>
      <c r="F866" s="101"/>
      <c r="G866" s="101"/>
      <c r="H866" s="101"/>
      <c r="I866" s="134"/>
      <c r="J866" s="134"/>
      <c r="K866" s="134"/>
      <c r="L866" s="134"/>
      <c r="M866" s="101"/>
      <c r="N866" s="101"/>
    </row>
    <row r="867" spans="1:14" ht="14.25" customHeight="1">
      <c r="A867" s="395"/>
      <c r="B867" s="399"/>
      <c r="C867" s="225"/>
      <c r="D867" s="130"/>
      <c r="E867" s="101"/>
      <c r="F867" s="101"/>
      <c r="G867" s="101"/>
      <c r="H867" s="101"/>
      <c r="I867" s="134"/>
      <c r="J867" s="134"/>
      <c r="K867" s="134"/>
      <c r="L867" s="134"/>
      <c r="M867" s="101"/>
      <c r="N867" s="101"/>
    </row>
    <row r="868" spans="1:14" ht="14.25" customHeight="1">
      <c r="A868" s="395"/>
      <c r="B868" s="399"/>
      <c r="C868" s="225"/>
      <c r="D868" s="130"/>
      <c r="E868" s="101"/>
      <c r="F868" s="101"/>
      <c r="G868" s="101"/>
      <c r="H868" s="101"/>
      <c r="I868" s="134"/>
      <c r="J868" s="134"/>
      <c r="K868" s="134"/>
      <c r="L868" s="134"/>
      <c r="M868" s="101"/>
      <c r="N868" s="101"/>
    </row>
    <row r="869" spans="1:14" ht="14.25" customHeight="1">
      <c r="A869" s="395"/>
      <c r="B869" s="399"/>
      <c r="C869" s="225"/>
      <c r="D869" s="130"/>
      <c r="E869" s="101"/>
      <c r="F869" s="101"/>
      <c r="G869" s="101"/>
      <c r="H869" s="101"/>
      <c r="I869" s="134"/>
      <c r="J869" s="134"/>
      <c r="K869" s="134"/>
      <c r="L869" s="134"/>
      <c r="M869" s="101"/>
      <c r="N869" s="101"/>
    </row>
    <row r="870" spans="1:14" ht="14.25" customHeight="1">
      <c r="A870" s="395"/>
      <c r="B870" s="399"/>
      <c r="C870" s="225"/>
      <c r="D870" s="130"/>
      <c r="E870" s="101"/>
      <c r="F870" s="101"/>
      <c r="G870" s="101"/>
      <c r="H870" s="101"/>
      <c r="I870" s="134"/>
      <c r="J870" s="134"/>
      <c r="K870" s="134"/>
      <c r="L870" s="134"/>
      <c r="M870" s="101"/>
      <c r="N870" s="101"/>
    </row>
    <row r="871" spans="1:14" ht="14.25" customHeight="1">
      <c r="A871" s="395"/>
      <c r="B871" s="399"/>
      <c r="C871" s="225"/>
      <c r="D871" s="130"/>
      <c r="E871" s="101"/>
      <c r="F871" s="101"/>
      <c r="G871" s="101"/>
      <c r="H871" s="101"/>
      <c r="I871" s="134"/>
      <c r="J871" s="134"/>
      <c r="K871" s="134"/>
      <c r="L871" s="134"/>
      <c r="M871" s="101"/>
      <c r="N871" s="101"/>
    </row>
    <row r="872" spans="1:14" ht="14.25" customHeight="1">
      <c r="A872" s="395"/>
      <c r="B872" s="399"/>
      <c r="C872" s="225"/>
      <c r="D872" s="130"/>
      <c r="E872" s="101"/>
      <c r="F872" s="101"/>
      <c r="G872" s="101"/>
      <c r="H872" s="101"/>
      <c r="I872" s="134"/>
      <c r="J872" s="134"/>
      <c r="K872" s="134"/>
      <c r="L872" s="134"/>
      <c r="M872" s="101"/>
      <c r="N872" s="101"/>
    </row>
    <row r="873" spans="1:14" ht="14.25" customHeight="1">
      <c r="A873" s="395"/>
      <c r="B873" s="399"/>
      <c r="C873" s="225"/>
      <c r="D873" s="130"/>
      <c r="E873" s="101"/>
      <c r="F873" s="101"/>
      <c r="G873" s="101"/>
      <c r="H873" s="101"/>
      <c r="I873" s="134"/>
      <c r="J873" s="134"/>
      <c r="K873" s="134"/>
      <c r="L873" s="134"/>
      <c r="M873" s="101"/>
      <c r="N873" s="101"/>
    </row>
    <row r="874" spans="1:14" ht="14.25" customHeight="1">
      <c r="A874" s="395"/>
      <c r="B874" s="399"/>
      <c r="C874" s="225"/>
      <c r="D874" s="130"/>
      <c r="E874" s="101"/>
      <c r="F874" s="101"/>
      <c r="G874" s="101"/>
      <c r="H874" s="101"/>
      <c r="I874" s="134"/>
      <c r="J874" s="134"/>
      <c r="K874" s="134"/>
      <c r="L874" s="134"/>
      <c r="M874" s="101"/>
      <c r="N874" s="101"/>
    </row>
    <row r="875" spans="1:14" ht="14.25" customHeight="1">
      <c r="A875" s="395"/>
      <c r="B875" s="399"/>
      <c r="C875" s="225"/>
      <c r="D875" s="130"/>
      <c r="E875" s="101"/>
      <c r="F875" s="101"/>
      <c r="G875" s="101"/>
      <c r="H875" s="101"/>
      <c r="I875" s="134"/>
      <c r="J875" s="134"/>
      <c r="K875" s="134"/>
      <c r="L875" s="134"/>
      <c r="M875" s="101"/>
      <c r="N875" s="101"/>
    </row>
    <row r="876" spans="1:14" ht="14.25" customHeight="1">
      <c r="A876" s="395"/>
      <c r="B876" s="399"/>
      <c r="C876" s="225"/>
      <c r="D876" s="130"/>
      <c r="E876" s="101"/>
      <c r="F876" s="101"/>
      <c r="G876" s="101"/>
      <c r="H876" s="101"/>
      <c r="I876" s="134"/>
      <c r="J876" s="134"/>
      <c r="K876" s="134"/>
      <c r="L876" s="134"/>
      <c r="M876" s="101"/>
      <c r="N876" s="101"/>
    </row>
    <row r="877" spans="1:14" ht="14.25" customHeight="1">
      <c r="A877" s="395"/>
      <c r="B877" s="399"/>
      <c r="C877" s="225"/>
      <c r="D877" s="130"/>
      <c r="E877" s="101"/>
      <c r="F877" s="101"/>
      <c r="G877" s="101"/>
      <c r="H877" s="101"/>
      <c r="I877" s="134"/>
      <c r="J877" s="134"/>
      <c r="K877" s="134"/>
      <c r="L877" s="134"/>
      <c r="M877" s="101"/>
      <c r="N877" s="101"/>
    </row>
    <row r="878" spans="1:14" ht="14.25" customHeight="1">
      <c r="A878" s="395"/>
      <c r="B878" s="399"/>
      <c r="C878" s="225"/>
      <c r="D878" s="130"/>
      <c r="E878" s="101"/>
      <c r="F878" s="101"/>
      <c r="G878" s="101"/>
      <c r="H878" s="101"/>
      <c r="I878" s="134"/>
      <c r="J878" s="134"/>
      <c r="K878" s="134"/>
      <c r="L878" s="134"/>
      <c r="M878" s="101"/>
      <c r="N878" s="101"/>
    </row>
    <row r="879" spans="1:14" ht="14.25" customHeight="1">
      <c r="A879" s="395"/>
      <c r="B879" s="399"/>
      <c r="C879" s="225"/>
      <c r="D879" s="130"/>
      <c r="E879" s="101"/>
      <c r="F879" s="101"/>
      <c r="G879" s="101"/>
      <c r="H879" s="101"/>
      <c r="I879" s="134"/>
      <c r="J879" s="134"/>
      <c r="K879" s="134"/>
      <c r="L879" s="134"/>
      <c r="M879" s="101"/>
      <c r="N879" s="101"/>
    </row>
    <row r="880" spans="1:14" ht="14.25" customHeight="1">
      <c r="A880" s="395"/>
      <c r="B880" s="399"/>
      <c r="C880" s="225"/>
      <c r="D880" s="130"/>
      <c r="E880" s="101"/>
      <c r="F880" s="101"/>
      <c r="G880" s="101"/>
      <c r="H880" s="101"/>
      <c r="I880" s="134"/>
      <c r="J880" s="134"/>
      <c r="K880" s="134"/>
      <c r="L880" s="134"/>
      <c r="M880" s="101"/>
      <c r="N880" s="101"/>
    </row>
    <row r="881" spans="1:14" ht="14.25" customHeight="1">
      <c r="A881" s="395"/>
      <c r="B881" s="399"/>
      <c r="C881" s="225"/>
      <c r="D881" s="130"/>
      <c r="E881" s="101"/>
      <c r="F881" s="101"/>
      <c r="G881" s="101"/>
      <c r="H881" s="101"/>
      <c r="I881" s="134"/>
      <c r="J881" s="134"/>
      <c r="K881" s="134"/>
      <c r="L881" s="134"/>
      <c r="M881" s="101"/>
      <c r="N881" s="101"/>
    </row>
    <row r="882" spans="1:14" ht="14.25" customHeight="1">
      <c r="A882" s="395"/>
      <c r="B882" s="399"/>
      <c r="C882" s="225"/>
      <c r="D882" s="130"/>
      <c r="E882" s="101"/>
      <c r="F882" s="101"/>
      <c r="G882" s="101"/>
      <c r="H882" s="101"/>
      <c r="I882" s="134"/>
      <c r="J882" s="134"/>
      <c r="K882" s="134"/>
      <c r="L882" s="134"/>
      <c r="M882" s="101"/>
      <c r="N882" s="101"/>
    </row>
    <row r="883" spans="1:14" ht="14.25" customHeight="1">
      <c r="A883" s="395"/>
      <c r="B883" s="399"/>
      <c r="C883" s="225"/>
      <c r="D883" s="130"/>
      <c r="E883" s="101"/>
      <c r="F883" s="101"/>
      <c r="G883" s="101"/>
      <c r="H883" s="101"/>
      <c r="I883" s="134"/>
      <c r="J883" s="134"/>
      <c r="K883" s="134"/>
      <c r="L883" s="134"/>
      <c r="M883" s="101"/>
      <c r="N883" s="101"/>
    </row>
    <row r="884" spans="1:14" ht="14.25" customHeight="1">
      <c r="A884" s="395"/>
      <c r="B884" s="399"/>
      <c r="C884" s="225"/>
      <c r="D884" s="130"/>
      <c r="E884" s="101"/>
      <c r="F884" s="101"/>
      <c r="G884" s="101"/>
      <c r="H884" s="101"/>
      <c r="I884" s="134"/>
      <c r="J884" s="134"/>
      <c r="K884" s="134"/>
      <c r="L884" s="134"/>
      <c r="M884" s="101"/>
      <c r="N884" s="101"/>
    </row>
    <row r="885" spans="1:14" ht="14.25" customHeight="1">
      <c r="A885" s="395"/>
      <c r="B885" s="399"/>
      <c r="C885" s="225"/>
      <c r="D885" s="130"/>
      <c r="E885" s="101"/>
      <c r="F885" s="101"/>
      <c r="G885" s="101"/>
      <c r="H885" s="101"/>
      <c r="I885" s="134"/>
      <c r="J885" s="134"/>
      <c r="K885" s="134"/>
      <c r="L885" s="134"/>
      <c r="M885" s="101"/>
      <c r="N885" s="101"/>
    </row>
    <row r="886" spans="1:14" ht="14.25" customHeight="1">
      <c r="A886" s="395"/>
      <c r="B886" s="399"/>
      <c r="C886" s="225"/>
      <c r="D886" s="130"/>
      <c r="E886" s="101"/>
      <c r="F886" s="101"/>
      <c r="G886" s="101"/>
      <c r="H886" s="101"/>
      <c r="I886" s="134"/>
      <c r="J886" s="134"/>
      <c r="K886" s="134"/>
      <c r="L886" s="134"/>
      <c r="M886" s="101"/>
      <c r="N886" s="101"/>
    </row>
    <row r="887" spans="1:14" ht="14.25" customHeight="1">
      <c r="A887" s="395"/>
      <c r="B887" s="399"/>
      <c r="C887" s="225"/>
      <c r="D887" s="130"/>
      <c r="E887" s="101"/>
      <c r="F887" s="101"/>
      <c r="G887" s="101"/>
      <c r="H887" s="101"/>
      <c r="I887" s="134"/>
      <c r="J887" s="134"/>
      <c r="K887" s="134"/>
      <c r="L887" s="134"/>
      <c r="M887" s="101"/>
      <c r="N887" s="101"/>
    </row>
    <row r="888" spans="1:14" ht="14.25" customHeight="1">
      <c r="A888" s="395"/>
      <c r="B888" s="399"/>
      <c r="C888" s="225"/>
      <c r="D888" s="130"/>
      <c r="E888" s="101"/>
      <c r="F888" s="101"/>
      <c r="G888" s="101"/>
      <c r="H888" s="101"/>
      <c r="I888" s="134"/>
      <c r="J888" s="134"/>
      <c r="K888" s="134"/>
      <c r="L888" s="134"/>
      <c r="M888" s="101"/>
      <c r="N888" s="101"/>
    </row>
    <row r="889" spans="1:14" ht="14.25" customHeight="1">
      <c r="A889" s="395"/>
      <c r="B889" s="399"/>
      <c r="C889" s="225"/>
      <c r="D889" s="130"/>
      <c r="E889" s="101"/>
      <c r="F889" s="101"/>
      <c r="G889" s="101"/>
      <c r="H889" s="101"/>
      <c r="I889" s="134"/>
      <c r="J889" s="134"/>
      <c r="K889" s="134"/>
      <c r="L889" s="134"/>
      <c r="M889" s="101"/>
      <c r="N889" s="101"/>
    </row>
    <row r="890" spans="1:14" ht="14.25" customHeight="1">
      <c r="A890" s="395"/>
      <c r="B890" s="399"/>
      <c r="C890" s="225"/>
      <c r="D890" s="130"/>
      <c r="E890" s="101"/>
      <c r="F890" s="101"/>
      <c r="G890" s="101"/>
      <c r="H890" s="101"/>
      <c r="I890" s="134"/>
      <c r="J890" s="134"/>
      <c r="K890" s="134"/>
      <c r="L890" s="134"/>
      <c r="M890" s="101"/>
      <c r="N890" s="101"/>
    </row>
    <row r="891" spans="1:14" ht="14.25" customHeight="1">
      <c r="A891" s="395"/>
      <c r="B891" s="399"/>
      <c r="C891" s="225"/>
      <c r="D891" s="130"/>
      <c r="E891" s="101"/>
      <c r="F891" s="101"/>
      <c r="G891" s="101"/>
      <c r="H891" s="101"/>
      <c r="I891" s="134"/>
      <c r="J891" s="134"/>
      <c r="K891" s="134"/>
      <c r="L891" s="134"/>
      <c r="M891" s="101"/>
      <c r="N891" s="101"/>
    </row>
    <row r="892" spans="1:14" ht="14.25" customHeight="1">
      <c r="A892" s="395"/>
      <c r="B892" s="399"/>
      <c r="C892" s="225"/>
      <c r="D892" s="130"/>
      <c r="E892" s="101"/>
      <c r="F892" s="101"/>
      <c r="G892" s="101"/>
      <c r="H892" s="101"/>
      <c r="I892" s="134"/>
      <c r="J892" s="134"/>
      <c r="K892" s="134"/>
      <c r="L892" s="134"/>
      <c r="M892" s="101"/>
      <c r="N892" s="101"/>
    </row>
    <row r="893" spans="1:14" ht="14.25" customHeight="1">
      <c r="A893" s="395"/>
      <c r="B893" s="399"/>
      <c r="C893" s="225"/>
      <c r="D893" s="130"/>
      <c r="E893" s="101"/>
      <c r="F893" s="101"/>
      <c r="G893" s="101"/>
      <c r="H893" s="101"/>
      <c r="I893" s="134"/>
      <c r="J893" s="134"/>
      <c r="K893" s="134"/>
      <c r="L893" s="134"/>
      <c r="M893" s="101"/>
      <c r="N893" s="101"/>
    </row>
    <row r="894" spans="1:14" ht="14.25" customHeight="1">
      <c r="A894" s="395"/>
      <c r="B894" s="399"/>
      <c r="C894" s="225"/>
      <c r="D894" s="130"/>
      <c r="E894" s="101"/>
      <c r="F894" s="101"/>
      <c r="G894" s="101"/>
      <c r="H894" s="101"/>
      <c r="I894" s="134"/>
      <c r="J894" s="134"/>
      <c r="K894" s="134"/>
      <c r="L894" s="134"/>
      <c r="M894" s="101"/>
      <c r="N894" s="101"/>
    </row>
    <row r="895" spans="1:14" ht="14.25" customHeight="1">
      <c r="A895" s="395"/>
      <c r="B895" s="399"/>
      <c r="C895" s="225"/>
      <c r="D895" s="130"/>
      <c r="E895" s="101"/>
      <c r="F895" s="101"/>
      <c r="G895" s="101"/>
      <c r="H895" s="101"/>
      <c r="I895" s="134"/>
      <c r="J895" s="134"/>
      <c r="K895" s="134"/>
      <c r="L895" s="134"/>
      <c r="M895" s="101"/>
      <c r="N895" s="101"/>
    </row>
    <row r="896" spans="1:14" ht="14.25" customHeight="1">
      <c r="A896" s="395"/>
      <c r="B896" s="399"/>
      <c r="C896" s="225"/>
      <c r="D896" s="130"/>
      <c r="E896" s="101"/>
      <c r="F896" s="101"/>
      <c r="G896" s="101"/>
      <c r="H896" s="101"/>
      <c r="I896" s="134"/>
      <c r="J896" s="134"/>
      <c r="K896" s="134"/>
      <c r="L896" s="134"/>
      <c r="M896" s="101"/>
      <c r="N896" s="101"/>
    </row>
    <row r="897" spans="1:14" ht="14.25" customHeight="1">
      <c r="A897" s="395"/>
      <c r="B897" s="399"/>
      <c r="C897" s="225"/>
      <c r="D897" s="130"/>
      <c r="E897" s="101"/>
      <c r="F897" s="101"/>
      <c r="G897" s="101"/>
      <c r="H897" s="101"/>
      <c r="I897" s="134"/>
      <c r="J897" s="134"/>
      <c r="K897" s="134"/>
      <c r="L897" s="134"/>
      <c r="M897" s="101"/>
      <c r="N897" s="101"/>
    </row>
    <row r="898" spans="1:14" ht="14.25" customHeight="1">
      <c r="A898" s="395"/>
      <c r="B898" s="399"/>
      <c r="C898" s="225"/>
      <c r="D898" s="130"/>
      <c r="E898" s="101"/>
      <c r="F898" s="101"/>
      <c r="G898" s="101"/>
      <c r="H898" s="101"/>
      <c r="I898" s="134"/>
      <c r="J898" s="134"/>
      <c r="K898" s="134"/>
      <c r="L898" s="134"/>
      <c r="M898" s="101"/>
      <c r="N898" s="101"/>
    </row>
    <row r="899" spans="1:14" ht="14.25" customHeight="1">
      <c r="A899" s="395"/>
      <c r="B899" s="399"/>
      <c r="C899" s="225"/>
      <c r="D899" s="130"/>
      <c r="E899" s="101"/>
      <c r="F899" s="101"/>
      <c r="G899" s="101"/>
      <c r="H899" s="101"/>
      <c r="I899" s="134"/>
      <c r="J899" s="134"/>
      <c r="K899" s="134"/>
      <c r="L899" s="134"/>
      <c r="M899" s="101"/>
      <c r="N899" s="101"/>
    </row>
    <row r="900" spans="1:14" ht="14.25" customHeight="1">
      <c r="A900" s="395"/>
      <c r="B900" s="401"/>
      <c r="C900" s="225"/>
      <c r="D900" s="130"/>
      <c r="E900" s="101"/>
      <c r="F900" s="101"/>
      <c r="G900" s="101"/>
      <c r="H900" s="101"/>
      <c r="I900" s="134"/>
      <c r="J900" s="134"/>
      <c r="K900" s="134"/>
      <c r="L900" s="134"/>
      <c r="M900" s="101"/>
      <c r="N900" s="101"/>
    </row>
    <row r="901" spans="1:14" ht="14.25" customHeight="1">
      <c r="A901" s="395"/>
      <c r="B901" s="401"/>
      <c r="C901" s="225"/>
      <c r="D901" s="406"/>
      <c r="E901" s="101"/>
      <c r="F901" s="101"/>
      <c r="G901" s="101"/>
      <c r="H901" s="101"/>
      <c r="I901" s="134"/>
      <c r="J901" s="134"/>
      <c r="K901" s="134"/>
      <c r="L901" s="134"/>
      <c r="M901" s="101"/>
      <c r="N901" s="101"/>
    </row>
    <row r="902" spans="1:14" ht="14.25" customHeight="1">
      <c r="A902" s="395"/>
      <c r="B902" s="401"/>
      <c r="C902" s="225"/>
      <c r="D902" s="406"/>
      <c r="E902" s="101"/>
      <c r="F902" s="101"/>
      <c r="G902" s="101"/>
      <c r="H902" s="101"/>
      <c r="I902" s="134"/>
      <c r="J902" s="134"/>
      <c r="K902" s="134"/>
      <c r="L902" s="134"/>
      <c r="M902" s="101"/>
      <c r="N902" s="101"/>
    </row>
    <row r="903" spans="1:14" ht="14.25" customHeight="1">
      <c r="A903" s="397"/>
      <c r="B903" s="401"/>
      <c r="C903" s="225"/>
      <c r="D903" s="406"/>
      <c r="E903" s="101"/>
      <c r="F903" s="101"/>
      <c r="G903" s="101"/>
      <c r="H903" s="101"/>
      <c r="I903" s="134"/>
      <c r="J903" s="134"/>
      <c r="K903" s="134"/>
      <c r="L903" s="134"/>
      <c r="M903" s="101"/>
      <c r="N903" s="101"/>
    </row>
    <row r="904" spans="1:14" ht="14.25" customHeight="1">
      <c r="A904" s="397"/>
      <c r="B904" s="401"/>
      <c r="C904" s="225"/>
      <c r="D904" s="406"/>
      <c r="E904" s="101"/>
      <c r="F904" s="101"/>
      <c r="G904" s="101"/>
      <c r="H904" s="101"/>
      <c r="I904" s="134"/>
      <c r="J904" s="134"/>
      <c r="K904" s="134"/>
      <c r="L904" s="134"/>
      <c r="M904" s="101"/>
      <c r="N904" s="101"/>
    </row>
    <row r="905" spans="1:14" ht="14.25" customHeight="1">
      <c r="A905" s="397"/>
      <c r="B905" s="401"/>
      <c r="C905" s="407"/>
      <c r="D905" s="406"/>
      <c r="E905" s="101"/>
      <c r="F905" s="101"/>
      <c r="G905" s="101"/>
      <c r="H905" s="101"/>
      <c r="I905" s="134"/>
      <c r="J905" s="134"/>
      <c r="K905" s="134"/>
      <c r="L905" s="134"/>
      <c r="M905" s="101"/>
      <c r="N905" s="101"/>
    </row>
    <row r="906" spans="1:14" ht="14.25" customHeight="1">
      <c r="A906" s="397"/>
      <c r="B906" s="401"/>
      <c r="C906" s="407"/>
      <c r="D906" s="406"/>
      <c r="E906" s="101"/>
      <c r="F906" s="101"/>
      <c r="G906" s="101"/>
      <c r="H906" s="101"/>
      <c r="I906" s="134"/>
      <c r="J906" s="134"/>
      <c r="K906" s="134"/>
      <c r="L906" s="134"/>
      <c r="M906" s="101"/>
      <c r="N906" s="101"/>
    </row>
    <row r="907" spans="1:14" ht="14.25" customHeight="1">
      <c r="A907" s="397"/>
      <c r="B907" s="401"/>
      <c r="C907" s="407"/>
      <c r="D907" s="406"/>
      <c r="E907" s="101"/>
      <c r="F907" s="101"/>
      <c r="G907" s="101"/>
      <c r="H907" s="101"/>
      <c r="I907" s="134"/>
      <c r="J907" s="134"/>
      <c r="K907" s="134"/>
      <c r="L907" s="134"/>
      <c r="M907" s="101"/>
      <c r="N907" s="101"/>
    </row>
    <row r="908" spans="1:14" ht="14.25" customHeight="1">
      <c r="A908" s="397"/>
      <c r="B908" s="401"/>
      <c r="C908" s="407"/>
      <c r="D908" s="406"/>
      <c r="E908" s="101"/>
      <c r="F908" s="101"/>
      <c r="G908" s="101"/>
      <c r="H908" s="101"/>
      <c r="I908" s="134"/>
      <c r="J908" s="134"/>
      <c r="K908" s="134"/>
      <c r="L908" s="134"/>
      <c r="M908" s="101"/>
      <c r="N908" s="101"/>
    </row>
    <row r="909" spans="1:14" ht="14.25" customHeight="1">
      <c r="A909" s="397"/>
      <c r="B909" s="401"/>
      <c r="C909" s="407"/>
      <c r="D909" s="406"/>
      <c r="E909" s="101"/>
      <c r="F909" s="101"/>
      <c r="G909" s="101"/>
      <c r="H909" s="101"/>
      <c r="I909" s="134"/>
      <c r="J909" s="134"/>
      <c r="K909" s="134"/>
      <c r="L909" s="134"/>
      <c r="M909" s="101"/>
      <c r="N909" s="101"/>
    </row>
    <row r="910" spans="1:14" ht="14.25" customHeight="1">
      <c r="A910" s="397"/>
      <c r="B910" s="401"/>
      <c r="C910" s="407"/>
      <c r="D910" s="406"/>
      <c r="E910" s="101"/>
      <c r="F910" s="101"/>
      <c r="G910" s="101"/>
      <c r="H910" s="101"/>
      <c r="I910" s="134"/>
      <c r="J910" s="134"/>
      <c r="K910" s="134"/>
      <c r="L910" s="134"/>
      <c r="M910" s="101"/>
      <c r="N910" s="101"/>
    </row>
    <row r="911" spans="1:14" ht="14.25" customHeight="1">
      <c r="A911" s="397"/>
      <c r="B911" s="401"/>
      <c r="C911" s="407"/>
      <c r="D911" s="406"/>
      <c r="E911" s="101"/>
      <c r="F911" s="101"/>
      <c r="G911" s="101"/>
      <c r="H911" s="101"/>
      <c r="I911" s="134"/>
      <c r="J911" s="134"/>
      <c r="K911" s="134"/>
      <c r="L911" s="134"/>
      <c r="M911" s="101"/>
      <c r="N911" s="101"/>
    </row>
    <row r="912" spans="1:14" ht="14.25" customHeight="1">
      <c r="A912" s="397"/>
      <c r="B912" s="401"/>
      <c r="C912" s="407"/>
      <c r="D912" s="406"/>
      <c r="E912" s="101"/>
      <c r="F912" s="101"/>
      <c r="G912" s="101"/>
      <c r="H912" s="101"/>
      <c r="I912" s="134"/>
      <c r="J912" s="134"/>
      <c r="K912" s="134"/>
      <c r="L912" s="134"/>
      <c r="M912" s="101"/>
      <c r="N912" s="101"/>
    </row>
    <row r="913" spans="1:14" ht="14.25" customHeight="1">
      <c r="A913" s="397"/>
      <c r="B913" s="399"/>
      <c r="C913" s="407"/>
      <c r="D913" s="406"/>
      <c r="E913" s="101"/>
      <c r="F913" s="101"/>
      <c r="G913" s="101"/>
      <c r="H913" s="101"/>
      <c r="I913" s="134"/>
      <c r="J913" s="134"/>
      <c r="K913" s="134"/>
      <c r="L913" s="134"/>
      <c r="M913" s="101"/>
      <c r="N913" s="101"/>
    </row>
    <row r="914" spans="1:14" ht="14.25" customHeight="1">
      <c r="A914" s="397"/>
      <c r="B914" s="399"/>
      <c r="C914" s="407"/>
      <c r="D914" s="130"/>
      <c r="E914" s="101"/>
      <c r="F914" s="101"/>
      <c r="G914" s="101"/>
      <c r="H914" s="101"/>
      <c r="I914" s="134"/>
      <c r="J914" s="134"/>
      <c r="K914" s="134"/>
      <c r="L914" s="134"/>
      <c r="M914" s="101"/>
      <c r="N914" s="101"/>
    </row>
    <row r="915" spans="1:14" ht="14.25" customHeight="1">
      <c r="A915" s="397"/>
      <c r="B915" s="399"/>
      <c r="C915" s="407"/>
      <c r="D915" s="130"/>
      <c r="E915" s="101"/>
      <c r="F915" s="101"/>
      <c r="G915" s="101"/>
      <c r="H915" s="101"/>
      <c r="I915" s="134"/>
      <c r="J915" s="134"/>
      <c r="K915" s="134"/>
      <c r="L915" s="134"/>
      <c r="M915" s="101"/>
      <c r="N915" s="101"/>
    </row>
    <row r="916" spans="1:14" ht="14.25" customHeight="1">
      <c r="A916" s="395"/>
      <c r="B916" s="401"/>
      <c r="C916" s="407"/>
      <c r="D916" s="130"/>
      <c r="E916" s="101"/>
      <c r="F916" s="101"/>
      <c r="G916" s="101"/>
      <c r="H916" s="101"/>
      <c r="I916" s="134"/>
      <c r="J916" s="134"/>
      <c r="K916" s="134"/>
      <c r="L916" s="134"/>
      <c r="M916" s="101"/>
      <c r="N916" s="101"/>
    </row>
    <row r="917" spans="1:14" ht="14.25" customHeight="1">
      <c r="A917" s="395"/>
      <c r="B917" s="402"/>
      <c r="C917" s="407"/>
      <c r="D917" s="406"/>
      <c r="E917" s="101"/>
      <c r="F917" s="101"/>
      <c r="G917" s="101"/>
      <c r="H917" s="101"/>
      <c r="I917" s="134"/>
      <c r="J917" s="134"/>
      <c r="K917" s="134"/>
      <c r="L917" s="134"/>
      <c r="M917" s="101"/>
      <c r="N917" s="101"/>
    </row>
    <row r="918" spans="1:14" ht="14.25" customHeight="1">
      <c r="A918" s="395"/>
      <c r="B918" s="401"/>
      <c r="C918" s="225"/>
      <c r="D918" s="408"/>
      <c r="E918" s="101"/>
      <c r="F918" s="101"/>
      <c r="G918" s="101"/>
      <c r="H918" s="101"/>
      <c r="I918" s="134"/>
      <c r="J918" s="134"/>
      <c r="K918" s="134"/>
      <c r="L918" s="134"/>
      <c r="M918" s="101"/>
      <c r="N918" s="101"/>
    </row>
    <row r="919" spans="1:14" ht="14.25" customHeight="1">
      <c r="A919" s="397"/>
      <c r="B919" s="402"/>
      <c r="C919" s="225"/>
      <c r="D919" s="406"/>
      <c r="E919" s="101"/>
      <c r="F919" s="101"/>
      <c r="G919" s="101"/>
      <c r="H919" s="101"/>
      <c r="I919" s="134"/>
      <c r="J919" s="134"/>
      <c r="K919" s="134"/>
      <c r="L919" s="134"/>
      <c r="M919" s="101"/>
      <c r="N919" s="101"/>
    </row>
    <row r="920" spans="1:14" ht="14.25" customHeight="1">
      <c r="A920" s="398"/>
      <c r="B920" s="401"/>
      <c r="C920" s="225"/>
      <c r="D920" s="408"/>
      <c r="E920" s="101"/>
      <c r="F920" s="101"/>
      <c r="G920" s="101"/>
      <c r="H920" s="101"/>
      <c r="I920" s="134"/>
      <c r="J920" s="134"/>
      <c r="K920" s="134"/>
      <c r="L920" s="134"/>
      <c r="M920" s="101"/>
      <c r="N920" s="101"/>
    </row>
    <row r="921" spans="1:14" ht="14.25" customHeight="1">
      <c r="A921" s="397"/>
      <c r="B921" s="401"/>
      <c r="C921" s="407"/>
      <c r="D921" s="406"/>
      <c r="E921" s="101"/>
      <c r="F921" s="101"/>
      <c r="G921" s="101"/>
      <c r="H921" s="101"/>
      <c r="I921" s="134"/>
      <c r="J921" s="134"/>
      <c r="K921" s="134"/>
      <c r="L921" s="134"/>
      <c r="M921" s="101"/>
      <c r="N921" s="101"/>
    </row>
    <row r="922" spans="1:14" ht="14.25" customHeight="1">
      <c r="A922" s="398"/>
      <c r="B922" s="401"/>
      <c r="C922" s="409"/>
      <c r="D922" s="406"/>
      <c r="E922" s="101"/>
      <c r="F922" s="101"/>
      <c r="G922" s="101"/>
      <c r="H922" s="101"/>
      <c r="I922" s="134"/>
      <c r="J922" s="134"/>
      <c r="K922" s="134"/>
      <c r="L922" s="134"/>
      <c r="M922" s="101"/>
      <c r="N922" s="101"/>
    </row>
    <row r="923" spans="1:14" ht="14.25" customHeight="1">
      <c r="A923" s="397"/>
      <c r="B923" s="401"/>
      <c r="C923" s="409"/>
      <c r="D923" s="406"/>
      <c r="E923" s="101"/>
      <c r="F923" s="101"/>
      <c r="G923" s="101"/>
      <c r="H923" s="101"/>
      <c r="I923" s="134"/>
      <c r="J923" s="134"/>
      <c r="K923" s="134"/>
      <c r="L923" s="134"/>
      <c r="M923" s="101"/>
      <c r="N923" s="101"/>
    </row>
    <row r="924" spans="1:14" ht="14.25" customHeight="1">
      <c r="A924" s="397"/>
      <c r="B924" s="401"/>
      <c r="C924" s="409"/>
      <c r="D924" s="406"/>
      <c r="E924" s="101"/>
      <c r="F924" s="101"/>
      <c r="G924" s="101"/>
      <c r="H924" s="101"/>
      <c r="I924" s="134"/>
      <c r="J924" s="134"/>
      <c r="K924" s="134"/>
      <c r="L924" s="134"/>
      <c r="M924" s="101"/>
      <c r="N924" s="101"/>
    </row>
    <row r="925" spans="1:14" ht="14.25" customHeight="1">
      <c r="A925" s="397"/>
      <c r="B925" s="401"/>
      <c r="C925" s="409"/>
      <c r="D925" s="406"/>
      <c r="E925" s="101"/>
      <c r="F925" s="101"/>
      <c r="G925" s="101"/>
      <c r="H925" s="101"/>
      <c r="I925" s="134"/>
      <c r="J925" s="134"/>
      <c r="K925" s="134"/>
      <c r="L925" s="134"/>
      <c r="M925" s="101"/>
      <c r="N925" s="101"/>
    </row>
    <row r="926" spans="1:14" ht="14.25" customHeight="1">
      <c r="A926" s="397"/>
      <c r="B926" s="401"/>
      <c r="C926" s="409"/>
      <c r="D926" s="406"/>
      <c r="E926" s="101"/>
      <c r="F926" s="101"/>
      <c r="G926" s="101"/>
      <c r="H926" s="101"/>
      <c r="I926" s="134"/>
      <c r="J926" s="134"/>
      <c r="K926" s="134"/>
      <c r="L926" s="134"/>
      <c r="M926" s="101"/>
      <c r="N926" s="101"/>
    </row>
    <row r="927" spans="1:14" ht="14.25" customHeight="1">
      <c r="A927" s="397"/>
      <c r="B927" s="401"/>
      <c r="C927" s="407"/>
      <c r="D927" s="406"/>
      <c r="E927" s="101"/>
      <c r="F927" s="101"/>
      <c r="G927" s="101"/>
      <c r="H927" s="101"/>
      <c r="I927" s="134"/>
      <c r="J927" s="134"/>
      <c r="K927" s="134"/>
      <c r="L927" s="134"/>
      <c r="M927" s="101"/>
      <c r="N927" s="101"/>
    </row>
    <row r="928" spans="1:14" ht="14.25" customHeight="1">
      <c r="A928" s="397"/>
      <c r="B928" s="401"/>
      <c r="C928" s="407"/>
      <c r="D928" s="406"/>
      <c r="E928" s="101"/>
      <c r="F928" s="101"/>
      <c r="G928" s="101"/>
      <c r="H928" s="101"/>
      <c r="I928" s="134"/>
      <c r="J928" s="134"/>
      <c r="K928" s="134"/>
      <c r="L928" s="134"/>
      <c r="M928" s="101"/>
      <c r="N928" s="101"/>
    </row>
    <row r="929" spans="1:14" ht="14.25" customHeight="1">
      <c r="A929" s="397"/>
      <c r="B929" s="401"/>
      <c r="C929" s="407"/>
      <c r="D929" s="406"/>
      <c r="E929" s="101"/>
      <c r="F929" s="101"/>
      <c r="G929" s="101"/>
      <c r="H929" s="101"/>
      <c r="I929" s="134"/>
      <c r="J929" s="134"/>
      <c r="K929" s="134"/>
      <c r="L929" s="134"/>
      <c r="M929" s="101"/>
      <c r="N929" s="101"/>
    </row>
    <row r="930" spans="1:14" ht="14.25" customHeight="1">
      <c r="A930" s="397"/>
      <c r="B930" s="401"/>
      <c r="C930" s="409"/>
      <c r="D930" s="406"/>
      <c r="E930" s="101"/>
      <c r="F930" s="101"/>
      <c r="G930" s="101"/>
      <c r="H930" s="101"/>
      <c r="I930" s="134"/>
      <c r="J930" s="134"/>
      <c r="K930" s="134"/>
      <c r="L930" s="134"/>
      <c r="M930" s="101"/>
      <c r="N930" s="101"/>
    </row>
    <row r="931" spans="1:14" ht="14.25" customHeight="1">
      <c r="A931" s="397"/>
      <c r="B931" s="401"/>
      <c r="C931" s="409"/>
      <c r="D931" s="406"/>
      <c r="E931" s="101"/>
      <c r="F931" s="101"/>
      <c r="G931" s="101"/>
      <c r="H931" s="101"/>
      <c r="I931" s="134"/>
      <c r="J931" s="134"/>
      <c r="K931" s="134"/>
      <c r="L931" s="134"/>
      <c r="M931" s="101"/>
      <c r="N931" s="101"/>
    </row>
    <row r="932" spans="1:14" ht="14.25" customHeight="1">
      <c r="A932" s="397"/>
      <c r="B932" s="401"/>
      <c r="C932" s="409"/>
      <c r="D932" s="406"/>
      <c r="E932" s="101"/>
      <c r="F932" s="101"/>
      <c r="G932" s="101"/>
      <c r="H932" s="101"/>
      <c r="I932" s="134"/>
      <c r="J932" s="134"/>
      <c r="K932" s="134"/>
      <c r="L932" s="134"/>
      <c r="M932" s="101"/>
      <c r="N932" s="101"/>
    </row>
    <row r="933" spans="1:14" ht="14.25" customHeight="1">
      <c r="A933" s="397"/>
      <c r="B933" s="401"/>
      <c r="C933" s="407"/>
      <c r="D933" s="406"/>
      <c r="E933" s="101"/>
      <c r="F933" s="101"/>
      <c r="G933" s="101"/>
      <c r="H933" s="101"/>
      <c r="I933" s="134"/>
      <c r="J933" s="134"/>
      <c r="K933" s="134"/>
      <c r="L933" s="134"/>
      <c r="M933" s="101"/>
      <c r="N933" s="101"/>
    </row>
    <row r="934" spans="1:14" ht="14.25" customHeight="1">
      <c r="A934" s="397"/>
      <c r="B934" s="401"/>
      <c r="C934" s="407"/>
      <c r="D934" s="406"/>
      <c r="E934" s="101"/>
      <c r="F934" s="101"/>
      <c r="G934" s="101"/>
      <c r="H934" s="101"/>
      <c r="I934" s="134"/>
      <c r="J934" s="134"/>
      <c r="K934" s="134"/>
      <c r="L934" s="134"/>
      <c r="M934" s="101"/>
      <c r="N934" s="101"/>
    </row>
    <row r="935" spans="1:14" ht="14.25" customHeight="1">
      <c r="A935" s="397"/>
      <c r="B935" s="401"/>
      <c r="C935" s="407"/>
      <c r="D935" s="406"/>
      <c r="E935" s="101"/>
      <c r="F935" s="101"/>
      <c r="G935" s="101"/>
      <c r="H935" s="101"/>
      <c r="I935" s="134"/>
      <c r="J935" s="134"/>
      <c r="K935" s="134"/>
      <c r="L935" s="134"/>
      <c r="M935" s="101"/>
      <c r="N935" s="101"/>
    </row>
    <row r="936" spans="1:14" ht="14.25" customHeight="1">
      <c r="A936" s="397"/>
      <c r="B936" s="401"/>
      <c r="C936" s="407"/>
      <c r="D936" s="406"/>
      <c r="E936" s="101"/>
      <c r="F936" s="101"/>
      <c r="G936" s="101"/>
      <c r="H936" s="101"/>
      <c r="I936" s="134"/>
      <c r="J936" s="134"/>
      <c r="K936" s="134"/>
      <c r="L936" s="134"/>
      <c r="M936" s="101"/>
      <c r="N936" s="101"/>
    </row>
    <row r="937" spans="1:14" ht="14.25" customHeight="1">
      <c r="A937" s="397"/>
      <c r="B937" s="399"/>
      <c r="C937" s="407"/>
      <c r="D937" s="406"/>
      <c r="E937" s="101"/>
      <c r="F937" s="101"/>
      <c r="G937" s="101"/>
      <c r="H937" s="101"/>
      <c r="I937" s="134"/>
      <c r="J937" s="134"/>
      <c r="K937" s="134"/>
      <c r="L937" s="134"/>
      <c r="M937" s="101"/>
      <c r="N937" s="101"/>
    </row>
    <row r="938" spans="1:14" ht="14.25" customHeight="1">
      <c r="A938" s="397"/>
      <c r="B938" s="399"/>
      <c r="C938" s="407"/>
      <c r="D938" s="130"/>
      <c r="E938" s="101"/>
      <c r="F938" s="101"/>
      <c r="G938" s="101"/>
      <c r="H938" s="101"/>
      <c r="I938" s="134"/>
      <c r="J938" s="134"/>
      <c r="K938" s="134"/>
      <c r="L938" s="134"/>
      <c r="M938" s="101"/>
      <c r="N938" s="101"/>
    </row>
    <row r="939" spans="1:14" ht="14.25" customHeight="1">
      <c r="A939" s="397"/>
      <c r="B939" s="399"/>
      <c r="C939" s="407"/>
      <c r="D939" s="130"/>
      <c r="E939" s="101"/>
      <c r="F939" s="101"/>
      <c r="G939" s="101"/>
      <c r="H939" s="101"/>
      <c r="I939" s="134"/>
      <c r="J939" s="134"/>
      <c r="K939" s="134"/>
      <c r="L939" s="134"/>
      <c r="M939" s="101"/>
      <c r="N939" s="101"/>
    </row>
    <row r="940" spans="1:14" ht="14.25" customHeight="1">
      <c r="A940" s="395"/>
      <c r="B940" s="399"/>
      <c r="C940" s="407"/>
      <c r="D940" s="130"/>
      <c r="E940" s="101"/>
      <c r="F940" s="101"/>
      <c r="G940" s="101"/>
      <c r="H940" s="101"/>
      <c r="I940" s="134"/>
      <c r="J940" s="134"/>
      <c r="K940" s="134"/>
      <c r="L940" s="134"/>
      <c r="M940" s="101"/>
      <c r="N940" s="101"/>
    </row>
    <row r="941" spans="1:14" ht="14.25" customHeight="1">
      <c r="A941" s="395"/>
      <c r="B941" s="399"/>
      <c r="C941" s="407"/>
      <c r="D941" s="130"/>
      <c r="E941" s="101"/>
      <c r="F941" s="101"/>
      <c r="G941" s="101"/>
      <c r="H941" s="101"/>
      <c r="I941" s="134"/>
      <c r="J941" s="134"/>
      <c r="K941" s="134"/>
      <c r="L941" s="134"/>
      <c r="M941" s="101"/>
      <c r="N941" s="101"/>
    </row>
    <row r="942" spans="1:14" ht="14.25" customHeight="1">
      <c r="A942" s="395"/>
      <c r="B942" s="399"/>
      <c r="C942" s="225"/>
      <c r="D942" s="130"/>
      <c r="E942" s="101"/>
      <c r="F942" s="101"/>
      <c r="G942" s="101"/>
      <c r="H942" s="101"/>
      <c r="I942" s="134"/>
      <c r="J942" s="134"/>
      <c r="K942" s="134"/>
      <c r="L942" s="134"/>
      <c r="M942" s="101"/>
      <c r="N942" s="101"/>
    </row>
    <row r="943" spans="1:14" ht="14.25" customHeight="1">
      <c r="A943" s="395"/>
      <c r="B943" s="399"/>
      <c r="C943" s="225"/>
      <c r="D943" s="130"/>
      <c r="G943" s="101"/>
      <c r="H943" s="101"/>
      <c r="I943" s="134"/>
      <c r="J943" s="134"/>
      <c r="K943" s="134"/>
      <c r="L943" s="134"/>
      <c r="M943" s="101"/>
      <c r="N943" s="101"/>
    </row>
    <row r="944" spans="1:14" ht="14.25" customHeight="1">
      <c r="A944" s="395"/>
      <c r="B944" s="399"/>
      <c r="C944" s="225"/>
      <c r="D944" s="130"/>
      <c r="G944" s="101"/>
      <c r="H944" s="101"/>
      <c r="I944" s="134"/>
      <c r="J944" s="134"/>
      <c r="K944" s="134"/>
      <c r="L944" s="134"/>
      <c r="M944" s="101"/>
      <c r="N944" s="101"/>
    </row>
    <row r="945" spans="1:14" ht="14.25" customHeight="1">
      <c r="A945" s="395"/>
      <c r="B945" s="399"/>
      <c r="C945" s="225"/>
      <c r="D945" s="130"/>
      <c r="E945" s="146"/>
      <c r="F945" s="146"/>
      <c r="G945" s="101"/>
      <c r="H945" s="101"/>
      <c r="I945" s="134"/>
      <c r="J945" s="134"/>
      <c r="K945" s="134"/>
      <c r="L945" s="134"/>
      <c r="M945" s="101"/>
      <c r="N945" s="101"/>
    </row>
    <row r="946" spans="1:14" ht="14.25" customHeight="1">
      <c r="A946" s="395"/>
      <c r="B946" s="399"/>
      <c r="C946" s="225"/>
      <c r="D946" s="130"/>
      <c r="E946" s="146"/>
      <c r="F946" s="146"/>
      <c r="G946" s="101"/>
      <c r="H946" s="101"/>
      <c r="I946" s="134"/>
      <c r="J946" s="134"/>
      <c r="K946" s="134"/>
      <c r="L946" s="134"/>
      <c r="M946" s="101"/>
      <c r="N946" s="101"/>
    </row>
    <row r="947" spans="1:14" ht="14.25" customHeight="1">
      <c r="A947" s="395"/>
      <c r="B947" s="399"/>
      <c r="C947" s="225"/>
      <c r="D947" s="130"/>
      <c r="E947" s="146"/>
      <c r="F947" s="146"/>
      <c r="G947" s="101"/>
      <c r="H947" s="101"/>
      <c r="I947" s="134"/>
      <c r="J947" s="134"/>
      <c r="K947" s="134"/>
      <c r="L947" s="134"/>
      <c r="M947" s="101"/>
      <c r="N947" s="101"/>
    </row>
    <row r="948" spans="1:14" ht="14.25" customHeight="1">
      <c r="A948" s="395"/>
      <c r="B948" s="399"/>
      <c r="C948" s="225"/>
      <c r="D948" s="130"/>
      <c r="G948" s="101"/>
      <c r="H948" s="101"/>
      <c r="I948" s="134"/>
      <c r="J948" s="134"/>
      <c r="K948" s="134"/>
      <c r="L948" s="134"/>
      <c r="M948" s="101"/>
      <c r="N948" s="101"/>
    </row>
    <row r="949" spans="1:14" ht="14.25" customHeight="1">
      <c r="A949" s="395"/>
      <c r="B949" s="399"/>
      <c r="C949" s="225"/>
      <c r="D949" s="130"/>
      <c r="G949" s="101"/>
      <c r="H949" s="101"/>
      <c r="I949" s="134"/>
      <c r="J949" s="134"/>
      <c r="K949" s="134"/>
      <c r="L949" s="134"/>
      <c r="M949" s="101"/>
      <c r="N949" s="101"/>
    </row>
    <row r="950" spans="1:14" ht="14.25" customHeight="1">
      <c r="A950" s="395"/>
      <c r="B950" s="399"/>
      <c r="C950" s="225"/>
      <c r="D950" s="130"/>
      <c r="G950" s="101"/>
      <c r="H950" s="101"/>
      <c r="I950" s="134"/>
      <c r="J950" s="134"/>
      <c r="K950" s="134"/>
      <c r="L950" s="134"/>
      <c r="M950" s="101"/>
      <c r="N950" s="101"/>
    </row>
    <row r="951" spans="1:14" ht="14.25" customHeight="1">
      <c r="A951" s="395"/>
      <c r="B951" s="399"/>
      <c r="C951" s="225"/>
      <c r="D951" s="130"/>
      <c r="G951" s="101"/>
      <c r="H951" s="101"/>
      <c r="I951" s="134"/>
      <c r="J951" s="134"/>
      <c r="K951" s="134"/>
      <c r="L951" s="134"/>
      <c r="M951" s="101"/>
      <c r="N951" s="101"/>
    </row>
    <row r="952" spans="1:14" ht="14.25" customHeight="1">
      <c r="A952" s="395"/>
      <c r="B952" s="399"/>
      <c r="C952" s="225"/>
      <c r="D952" s="130"/>
      <c r="G952" s="101"/>
      <c r="H952" s="101"/>
      <c r="I952" s="134"/>
      <c r="J952" s="134"/>
      <c r="K952" s="134"/>
      <c r="L952" s="134"/>
      <c r="M952" s="101"/>
      <c r="N952" s="101"/>
    </row>
    <row r="953" spans="1:14" ht="14.25" customHeight="1">
      <c r="A953" s="395"/>
      <c r="B953" s="399"/>
      <c r="C953" s="225"/>
      <c r="D953" s="130"/>
      <c r="E953" s="146"/>
      <c r="F953" s="146"/>
      <c r="G953" s="101"/>
      <c r="H953" s="101"/>
      <c r="I953" s="134"/>
      <c r="J953" s="134"/>
      <c r="K953" s="134"/>
      <c r="L953" s="134"/>
      <c r="M953" s="101"/>
      <c r="N953" s="101"/>
    </row>
    <row r="954" spans="1:14" ht="14.25" customHeight="1">
      <c r="A954" s="395"/>
      <c r="B954" s="399"/>
      <c r="C954" s="225"/>
      <c r="D954" s="130"/>
      <c r="G954" s="101"/>
      <c r="H954" s="101"/>
      <c r="I954" s="134"/>
      <c r="J954" s="134"/>
      <c r="K954" s="134"/>
      <c r="L954" s="134"/>
      <c r="M954" s="101"/>
      <c r="N954" s="101"/>
    </row>
    <row r="955" spans="1:14" ht="14.25" customHeight="1">
      <c r="A955" s="395"/>
      <c r="B955" s="399"/>
      <c r="C955" s="225"/>
      <c r="D955" s="130"/>
      <c r="G955" s="101"/>
      <c r="H955" s="101"/>
      <c r="I955" s="134"/>
      <c r="J955" s="134"/>
      <c r="K955" s="134"/>
      <c r="L955" s="134"/>
      <c r="M955" s="101"/>
      <c r="N955" s="101"/>
    </row>
    <row r="956" spans="1:14" ht="14.25" customHeight="1">
      <c r="A956" s="395"/>
      <c r="B956" s="399"/>
      <c r="C956" s="225"/>
      <c r="D956" s="130"/>
      <c r="G956" s="101"/>
      <c r="H956" s="101"/>
      <c r="I956" s="134"/>
      <c r="J956" s="134"/>
      <c r="K956" s="134"/>
      <c r="L956" s="134"/>
      <c r="M956" s="101"/>
      <c r="N956" s="101"/>
    </row>
    <row r="957" spans="1:14" ht="14.25" customHeight="1">
      <c r="A957" s="395"/>
      <c r="B957" s="399"/>
      <c r="C957" s="225"/>
      <c r="D957" s="130"/>
      <c r="G957" s="101"/>
      <c r="H957" s="101"/>
      <c r="I957" s="134"/>
      <c r="J957" s="134"/>
      <c r="K957" s="134"/>
      <c r="L957" s="134"/>
      <c r="M957" s="101"/>
      <c r="N957" s="101"/>
    </row>
    <row r="958" spans="1:14" ht="14.25" customHeight="1">
      <c r="A958" s="395"/>
      <c r="B958" s="399"/>
      <c r="C958" s="225"/>
      <c r="D958" s="130"/>
      <c r="G958" s="101"/>
      <c r="H958" s="101"/>
      <c r="I958" s="134"/>
      <c r="J958" s="134"/>
      <c r="K958" s="134"/>
      <c r="L958" s="134"/>
      <c r="M958" s="101"/>
      <c r="N958" s="101"/>
    </row>
    <row r="959" spans="1:14" ht="14.25" customHeight="1">
      <c r="A959" s="395"/>
      <c r="B959" s="399"/>
      <c r="C959" s="225"/>
      <c r="D959" s="130"/>
      <c r="E959" s="101"/>
      <c r="F959" s="101"/>
      <c r="G959" s="101"/>
      <c r="H959" s="101"/>
      <c r="I959" s="134"/>
      <c r="J959" s="134"/>
      <c r="K959" s="134"/>
      <c r="L959" s="134"/>
      <c r="M959" s="101"/>
      <c r="N959" s="101"/>
    </row>
    <row r="960" spans="1:14" ht="14.25" customHeight="1">
      <c r="A960" s="395"/>
      <c r="B960" s="399"/>
      <c r="C960" s="225"/>
      <c r="D960" s="130"/>
      <c r="E960" s="101"/>
      <c r="F960" s="101"/>
      <c r="G960" s="101"/>
      <c r="H960" s="101"/>
      <c r="I960" s="134"/>
      <c r="J960" s="134"/>
      <c r="K960" s="134"/>
      <c r="L960" s="134"/>
      <c r="M960" s="101"/>
      <c r="N960" s="101"/>
    </row>
    <row r="961" spans="1:14" ht="14.25" customHeight="1">
      <c r="A961" s="395"/>
      <c r="B961" s="399"/>
      <c r="C961" s="225"/>
      <c r="D961" s="130"/>
      <c r="E961" s="101"/>
      <c r="F961" s="101"/>
      <c r="G961" s="101"/>
      <c r="H961" s="101"/>
      <c r="I961" s="134"/>
      <c r="J961" s="134"/>
      <c r="K961" s="134"/>
      <c r="L961" s="134"/>
      <c r="M961" s="101"/>
      <c r="N961" s="101"/>
    </row>
    <row r="962" spans="1:14" ht="14.25" customHeight="1">
      <c r="A962" s="395"/>
      <c r="B962" s="399"/>
      <c r="C962" s="225"/>
      <c r="D962" s="130"/>
      <c r="E962" s="101"/>
      <c r="F962" s="101"/>
      <c r="G962" s="101"/>
      <c r="H962" s="101"/>
      <c r="I962" s="134"/>
      <c r="J962" s="134"/>
      <c r="K962" s="134"/>
      <c r="L962" s="134"/>
      <c r="M962" s="101"/>
      <c r="N962" s="101"/>
    </row>
    <row r="963" spans="1:14" ht="14.25" customHeight="1">
      <c r="A963" s="395"/>
      <c r="B963" s="399"/>
      <c r="C963" s="225"/>
      <c r="D963" s="130"/>
      <c r="E963" s="101"/>
      <c r="F963" s="101"/>
      <c r="G963" s="101"/>
      <c r="H963" s="101"/>
      <c r="I963" s="134"/>
      <c r="J963" s="134"/>
      <c r="K963" s="134"/>
      <c r="L963" s="134"/>
      <c r="M963" s="101"/>
      <c r="N963" s="101"/>
    </row>
    <row r="964" spans="1:14" ht="14.25" customHeight="1">
      <c r="A964" s="395"/>
      <c r="B964" s="399"/>
      <c r="C964" s="225"/>
      <c r="D964" s="130"/>
      <c r="E964" s="101"/>
      <c r="F964" s="101"/>
      <c r="G964" s="101"/>
      <c r="H964" s="101"/>
      <c r="I964" s="134"/>
      <c r="J964" s="134"/>
      <c r="K964" s="134"/>
      <c r="L964" s="134"/>
      <c r="M964" s="101"/>
      <c r="N964" s="101"/>
    </row>
    <row r="965" spans="1:14" ht="14.25" customHeight="1">
      <c r="A965" s="395"/>
      <c r="B965" s="399"/>
      <c r="C965" s="225"/>
      <c r="D965" s="130"/>
      <c r="E965" s="101"/>
      <c r="F965" s="101"/>
      <c r="G965" s="101"/>
      <c r="H965" s="101"/>
      <c r="I965" s="134"/>
      <c r="J965" s="134"/>
      <c r="K965" s="134"/>
      <c r="L965" s="134"/>
      <c r="M965" s="101"/>
      <c r="N965" s="101"/>
    </row>
    <row r="966" spans="1:14" ht="14.25" customHeight="1">
      <c r="A966" s="395"/>
      <c r="B966" s="399"/>
      <c r="C966" s="225"/>
      <c r="D966" s="130"/>
      <c r="E966" s="101"/>
      <c r="F966" s="101"/>
      <c r="G966" s="101"/>
      <c r="H966" s="101"/>
      <c r="I966" s="134"/>
      <c r="J966" s="134"/>
      <c r="K966" s="134"/>
      <c r="L966" s="134"/>
      <c r="M966" s="101"/>
      <c r="N966" s="101"/>
    </row>
    <row r="967" spans="1:14" ht="14.25" customHeight="1">
      <c r="A967" s="395"/>
      <c r="B967" s="399"/>
      <c r="C967" s="225"/>
      <c r="D967" s="130"/>
      <c r="E967" s="101"/>
      <c r="F967" s="101"/>
      <c r="G967" s="101"/>
      <c r="H967" s="101"/>
      <c r="I967" s="134"/>
      <c r="J967" s="134"/>
      <c r="K967" s="134"/>
      <c r="L967" s="134"/>
      <c r="M967" s="101"/>
      <c r="N967" s="101"/>
    </row>
    <row r="968" spans="1:14" ht="14.25" customHeight="1">
      <c r="A968" s="395"/>
      <c r="B968" s="399"/>
      <c r="C968" s="225"/>
      <c r="D968" s="130"/>
      <c r="E968" s="101"/>
      <c r="F968" s="101"/>
      <c r="G968" s="101"/>
      <c r="H968" s="101"/>
      <c r="I968" s="134"/>
      <c r="J968" s="134"/>
      <c r="K968" s="134"/>
      <c r="L968" s="134"/>
      <c r="M968" s="101"/>
      <c r="N968" s="101"/>
    </row>
    <row r="969" spans="1:14" ht="14.25" customHeight="1">
      <c r="A969" s="395"/>
      <c r="B969" s="399"/>
      <c r="C969" s="225"/>
      <c r="D969" s="130"/>
      <c r="E969" s="101"/>
      <c r="F969" s="101"/>
      <c r="G969" s="101"/>
      <c r="H969" s="101"/>
      <c r="I969" s="134"/>
      <c r="J969" s="134"/>
      <c r="K969" s="134"/>
      <c r="L969" s="134"/>
      <c r="M969" s="101"/>
      <c r="N969" s="101"/>
    </row>
    <row r="970" spans="1:14" ht="14.25" customHeight="1">
      <c r="A970" s="395"/>
      <c r="B970" s="399"/>
      <c r="C970" s="225"/>
      <c r="D970" s="130"/>
      <c r="E970" s="101"/>
      <c r="F970" s="101"/>
      <c r="G970" s="101"/>
      <c r="H970" s="101"/>
      <c r="I970" s="134"/>
      <c r="J970" s="134"/>
      <c r="K970" s="134"/>
      <c r="L970" s="134"/>
      <c r="M970" s="101"/>
      <c r="N970" s="101"/>
    </row>
    <row r="971" spans="1:14" ht="14.25" customHeight="1">
      <c r="A971" s="395"/>
      <c r="B971" s="399"/>
      <c r="C971" s="225"/>
      <c r="D971" s="130"/>
      <c r="E971" s="101"/>
      <c r="F971" s="101"/>
      <c r="G971" s="101"/>
      <c r="H971" s="101"/>
      <c r="I971" s="134"/>
      <c r="J971" s="134"/>
      <c r="K971" s="134"/>
      <c r="L971" s="134"/>
      <c r="M971" s="101"/>
      <c r="N971" s="101"/>
    </row>
    <row r="972" spans="1:14" ht="14.25" customHeight="1">
      <c r="A972" s="395"/>
      <c r="B972" s="399"/>
      <c r="C972" s="225"/>
      <c r="D972" s="130"/>
      <c r="E972" s="101"/>
      <c r="F972" s="101"/>
      <c r="G972" s="101"/>
      <c r="H972" s="101"/>
      <c r="I972" s="134"/>
      <c r="J972" s="134"/>
      <c r="K972" s="134"/>
      <c r="L972" s="134"/>
      <c r="M972" s="101"/>
      <c r="N972" s="101"/>
    </row>
    <row r="973" spans="1:14" ht="14.25" customHeight="1">
      <c r="A973" s="395"/>
      <c r="B973" s="399"/>
      <c r="C973" s="225"/>
      <c r="D973" s="130"/>
      <c r="E973" s="101"/>
      <c r="F973" s="101"/>
      <c r="G973" s="101"/>
      <c r="H973" s="101"/>
      <c r="I973" s="134"/>
      <c r="J973" s="134"/>
      <c r="K973" s="134"/>
      <c r="L973" s="134"/>
      <c r="M973" s="101"/>
      <c r="N973" s="101"/>
    </row>
    <row r="974" spans="1:14" ht="14.25" customHeight="1">
      <c r="A974" s="395"/>
      <c r="B974" s="399"/>
      <c r="C974" s="225"/>
      <c r="D974" s="130"/>
      <c r="E974" s="101"/>
      <c r="F974" s="101"/>
      <c r="G974" s="101"/>
      <c r="H974" s="101"/>
      <c r="I974" s="134"/>
      <c r="J974" s="134"/>
      <c r="K974" s="134"/>
      <c r="L974" s="134"/>
      <c r="M974" s="101"/>
      <c r="N974" s="101"/>
    </row>
    <row r="975" spans="1:14" ht="14.25" customHeight="1">
      <c r="A975" s="395"/>
      <c r="B975" s="399"/>
      <c r="C975" s="225"/>
      <c r="D975" s="130"/>
      <c r="E975" s="101"/>
      <c r="F975" s="101"/>
      <c r="G975" s="101"/>
      <c r="H975" s="101"/>
      <c r="I975" s="134"/>
      <c r="J975" s="134"/>
      <c r="K975" s="134"/>
      <c r="L975" s="134"/>
      <c r="M975" s="101"/>
      <c r="N975" s="101"/>
    </row>
    <row r="976" spans="1:14" ht="14.25" customHeight="1">
      <c r="A976" s="395"/>
      <c r="B976" s="399"/>
      <c r="C976" s="225"/>
      <c r="D976" s="130"/>
      <c r="E976" s="101"/>
      <c r="F976" s="101"/>
      <c r="G976" s="101"/>
      <c r="H976" s="101"/>
      <c r="I976" s="134"/>
      <c r="J976" s="134"/>
      <c r="K976" s="134"/>
      <c r="L976" s="134"/>
      <c r="M976" s="101"/>
      <c r="N976" s="101"/>
    </row>
    <row r="977" spans="1:14" ht="14.25" customHeight="1">
      <c r="A977" s="395"/>
      <c r="B977" s="399"/>
      <c r="C977" s="225"/>
      <c r="D977" s="130"/>
      <c r="E977" s="101"/>
      <c r="F977" s="101"/>
      <c r="G977" s="101"/>
      <c r="H977" s="101"/>
      <c r="I977" s="134"/>
      <c r="J977" s="134"/>
      <c r="K977" s="134"/>
      <c r="L977" s="134"/>
      <c r="M977" s="101"/>
      <c r="N977" s="101"/>
    </row>
    <row r="978" spans="1:14" ht="14.25" customHeight="1">
      <c r="A978" s="395"/>
      <c r="B978" s="399"/>
      <c r="C978" s="225"/>
      <c r="D978" s="130"/>
      <c r="E978" s="101"/>
      <c r="F978" s="101"/>
      <c r="G978" s="101"/>
      <c r="H978" s="101"/>
      <c r="I978" s="134"/>
      <c r="J978" s="134"/>
      <c r="K978" s="134"/>
      <c r="L978" s="134"/>
      <c r="M978" s="101"/>
      <c r="N978" s="101"/>
    </row>
    <row r="979" spans="1:14" ht="14.25" customHeight="1">
      <c r="A979" s="395"/>
      <c r="B979" s="399"/>
      <c r="C979" s="225"/>
      <c r="D979" s="130"/>
      <c r="E979" s="101"/>
      <c r="F979" s="101"/>
      <c r="G979" s="101"/>
      <c r="H979" s="101"/>
      <c r="I979" s="134"/>
      <c r="J979" s="134"/>
      <c r="K979" s="134"/>
      <c r="L979" s="134"/>
      <c r="M979" s="101"/>
      <c r="N979" s="101"/>
    </row>
    <row r="980" spans="1:14" ht="14.25" customHeight="1">
      <c r="A980" s="395"/>
      <c r="B980" s="399"/>
      <c r="C980" s="225"/>
      <c r="D980" s="130"/>
      <c r="E980" s="101"/>
      <c r="F980" s="101"/>
      <c r="G980" s="101"/>
      <c r="H980" s="101"/>
      <c r="I980" s="134"/>
      <c r="J980" s="134"/>
      <c r="K980" s="134"/>
      <c r="L980" s="134"/>
      <c r="M980" s="101"/>
      <c r="N980" s="101"/>
    </row>
    <row r="981" spans="1:14" ht="14.25" customHeight="1">
      <c r="A981" s="395"/>
      <c r="B981" s="399"/>
      <c r="C981" s="225"/>
      <c r="D981" s="130"/>
      <c r="E981" s="101"/>
      <c r="F981" s="101"/>
      <c r="G981" s="101"/>
      <c r="H981" s="101"/>
      <c r="I981" s="134"/>
      <c r="J981" s="134"/>
      <c r="K981" s="134"/>
      <c r="L981" s="134"/>
      <c r="M981" s="101"/>
      <c r="N981" s="101"/>
    </row>
    <row r="982" spans="1:14" ht="14.25" customHeight="1">
      <c r="A982" s="395"/>
      <c r="B982" s="399"/>
      <c r="C982" s="225"/>
      <c r="D982" s="130"/>
      <c r="E982" s="101"/>
      <c r="F982" s="101"/>
      <c r="G982" s="101"/>
      <c r="H982" s="101"/>
      <c r="I982" s="134"/>
      <c r="J982" s="134"/>
      <c r="K982" s="134"/>
      <c r="L982" s="134"/>
      <c r="M982" s="101"/>
      <c r="N982" s="101"/>
    </row>
    <row r="983" spans="1:14" ht="14.25" customHeight="1">
      <c r="A983" s="395"/>
      <c r="B983" s="399"/>
      <c r="C983" s="225"/>
      <c r="D983" s="130"/>
      <c r="E983" s="101"/>
      <c r="F983" s="101"/>
      <c r="G983" s="101"/>
      <c r="H983" s="101"/>
      <c r="I983" s="134"/>
      <c r="J983" s="134"/>
      <c r="K983" s="134"/>
      <c r="L983" s="134"/>
      <c r="M983" s="101"/>
      <c r="N983" s="101"/>
    </row>
    <row r="984" spans="1:14" ht="14.25" customHeight="1">
      <c r="A984" s="395"/>
      <c r="B984" s="399"/>
      <c r="C984" s="225"/>
      <c r="D984" s="130"/>
      <c r="E984" s="101"/>
      <c r="F984" s="101"/>
      <c r="G984" s="101"/>
      <c r="H984" s="101"/>
      <c r="I984" s="134"/>
      <c r="J984" s="134"/>
      <c r="K984" s="134"/>
      <c r="L984" s="134"/>
      <c r="M984" s="101"/>
      <c r="N984" s="101"/>
    </row>
    <row r="985" spans="1:14" ht="14.25" customHeight="1">
      <c r="A985" s="395"/>
      <c r="B985" s="399"/>
      <c r="C985" s="225"/>
      <c r="D985" s="130"/>
      <c r="E985" s="101"/>
      <c r="F985" s="101"/>
      <c r="G985" s="101"/>
      <c r="H985" s="101"/>
      <c r="I985" s="134"/>
      <c r="J985" s="134"/>
      <c r="K985" s="134"/>
      <c r="L985" s="134"/>
      <c r="M985" s="101"/>
      <c r="N985" s="101"/>
    </row>
    <row r="986" spans="1:14" ht="14.25" customHeight="1">
      <c r="A986" s="395"/>
      <c r="B986" s="399"/>
      <c r="C986" s="225"/>
      <c r="D986" s="130"/>
      <c r="E986" s="101"/>
      <c r="F986" s="101"/>
      <c r="G986" s="101"/>
      <c r="H986" s="101"/>
      <c r="I986" s="134"/>
      <c r="J986" s="134"/>
      <c r="K986" s="134"/>
      <c r="L986" s="134"/>
      <c r="M986" s="101"/>
      <c r="N986" s="101"/>
    </row>
    <row r="987" spans="1:14" ht="14.25" customHeight="1">
      <c r="A987" s="395"/>
      <c r="B987" s="399"/>
      <c r="C987" s="225"/>
      <c r="D987" s="130"/>
      <c r="E987" s="101"/>
      <c r="F987" s="101"/>
      <c r="G987" s="101"/>
      <c r="H987" s="101"/>
      <c r="I987" s="134"/>
      <c r="J987" s="134"/>
      <c r="K987" s="134"/>
      <c r="L987" s="134"/>
      <c r="M987" s="101"/>
      <c r="N987" s="101"/>
    </row>
    <row r="988" spans="1:14" ht="14.25" customHeight="1">
      <c r="A988" s="395"/>
      <c r="B988" s="399"/>
      <c r="C988" s="225"/>
      <c r="D988" s="130"/>
      <c r="E988" s="101"/>
      <c r="F988" s="101"/>
      <c r="G988" s="101"/>
      <c r="H988" s="101"/>
      <c r="I988" s="134"/>
      <c r="J988" s="134"/>
      <c r="K988" s="134"/>
      <c r="L988" s="134"/>
      <c r="M988" s="101"/>
      <c r="N988" s="101"/>
    </row>
    <row r="989" spans="1:14" ht="14.25" customHeight="1">
      <c r="A989" s="395"/>
      <c r="B989" s="399"/>
      <c r="C989" s="225"/>
      <c r="D989" s="130"/>
      <c r="E989" s="101"/>
      <c r="F989" s="101"/>
      <c r="G989" s="101"/>
      <c r="H989" s="101"/>
      <c r="I989" s="134"/>
      <c r="J989" s="134"/>
      <c r="K989" s="134"/>
      <c r="L989" s="134"/>
      <c r="M989" s="101"/>
      <c r="N989" s="101"/>
    </row>
    <row r="990" spans="1:14" ht="14.25" customHeight="1">
      <c r="A990" s="395"/>
      <c r="B990" s="399"/>
      <c r="C990" s="225"/>
      <c r="D990" s="130"/>
      <c r="E990" s="101"/>
      <c r="F990" s="101"/>
      <c r="G990" s="101"/>
      <c r="H990" s="101"/>
      <c r="I990" s="134"/>
      <c r="J990" s="134"/>
      <c r="K990" s="134"/>
      <c r="L990" s="134"/>
      <c r="M990" s="101"/>
      <c r="N990" s="101"/>
    </row>
    <row r="991" spans="1:14" ht="14.25" customHeight="1">
      <c r="A991" s="395"/>
      <c r="B991" s="399"/>
      <c r="C991" s="225"/>
      <c r="D991" s="130"/>
      <c r="E991" s="101"/>
      <c r="F991" s="101"/>
      <c r="G991" s="101"/>
      <c r="H991" s="101"/>
      <c r="I991" s="134"/>
      <c r="J991" s="134"/>
      <c r="K991" s="134"/>
      <c r="L991" s="134"/>
      <c r="M991" s="101"/>
      <c r="N991" s="101"/>
    </row>
    <row r="992" spans="1:14" ht="14.25" customHeight="1">
      <c r="A992" s="395"/>
      <c r="B992" s="399"/>
      <c r="C992" s="225"/>
      <c r="D992" s="130"/>
      <c r="E992" s="101"/>
      <c r="F992" s="101"/>
      <c r="G992" s="101"/>
      <c r="H992" s="101"/>
      <c r="I992" s="134"/>
      <c r="J992" s="134"/>
      <c r="K992" s="134"/>
      <c r="L992" s="134"/>
      <c r="M992" s="101"/>
      <c r="N992" s="101"/>
    </row>
    <row r="993" spans="1:14" ht="14.25" customHeight="1">
      <c r="A993" s="395"/>
      <c r="B993" s="399"/>
      <c r="C993" s="225"/>
      <c r="D993" s="130"/>
      <c r="E993" s="101"/>
      <c r="F993" s="101"/>
      <c r="G993" s="101"/>
      <c r="H993" s="101"/>
      <c r="I993" s="134"/>
      <c r="J993" s="134"/>
      <c r="K993" s="134"/>
      <c r="L993" s="134"/>
      <c r="M993" s="101"/>
      <c r="N993" s="101"/>
    </row>
    <row r="994" spans="1:14" ht="14.25" customHeight="1">
      <c r="A994" s="395"/>
      <c r="B994" s="399"/>
      <c r="C994" s="225"/>
      <c r="D994" s="130"/>
      <c r="E994" s="101"/>
      <c r="F994" s="101"/>
      <c r="G994" s="101"/>
      <c r="H994" s="101"/>
      <c r="I994" s="134"/>
      <c r="J994" s="134"/>
      <c r="K994" s="134"/>
      <c r="L994" s="134"/>
      <c r="M994" s="101"/>
      <c r="N994" s="101"/>
    </row>
    <row r="995" spans="1:14" ht="14.25" customHeight="1">
      <c r="A995" s="395"/>
      <c r="B995" s="399"/>
      <c r="C995" s="225"/>
      <c r="D995" s="130"/>
      <c r="E995" s="101"/>
      <c r="F995" s="101"/>
      <c r="G995" s="101"/>
      <c r="H995" s="101"/>
      <c r="I995" s="134"/>
      <c r="J995" s="134"/>
      <c r="K995" s="134"/>
      <c r="L995" s="134"/>
      <c r="M995" s="101"/>
      <c r="N995" s="101"/>
    </row>
    <row r="996" spans="1:14" ht="14.25" customHeight="1">
      <c r="A996" s="395"/>
      <c r="B996" s="399"/>
      <c r="C996" s="225"/>
      <c r="D996" s="130"/>
      <c r="E996" s="101"/>
      <c r="F996" s="101"/>
      <c r="G996" s="101"/>
      <c r="H996" s="101"/>
      <c r="I996" s="134"/>
      <c r="J996" s="134"/>
      <c r="K996" s="134"/>
      <c r="L996" s="134"/>
      <c r="M996" s="101"/>
      <c r="N996" s="101"/>
    </row>
    <row r="997" spans="1:14" ht="14.25" customHeight="1">
      <c r="A997" s="395"/>
      <c r="B997" s="399"/>
      <c r="C997" s="225"/>
      <c r="D997" s="130"/>
      <c r="E997" s="101"/>
      <c r="F997" s="101"/>
      <c r="G997" s="101"/>
      <c r="H997" s="101"/>
      <c r="I997" s="134"/>
      <c r="J997" s="134"/>
      <c r="K997" s="134"/>
      <c r="L997" s="134"/>
      <c r="M997" s="101"/>
      <c r="N997" s="101"/>
    </row>
    <row r="998" spans="1:14" ht="14.25" customHeight="1">
      <c r="A998" s="395"/>
      <c r="B998" s="399"/>
      <c r="C998" s="225"/>
      <c r="D998" s="130"/>
      <c r="E998" s="101"/>
      <c r="F998" s="101"/>
      <c r="G998" s="101"/>
      <c r="H998" s="101"/>
      <c r="I998" s="134"/>
      <c r="J998" s="134"/>
      <c r="K998" s="134"/>
      <c r="L998" s="134"/>
      <c r="M998" s="101"/>
      <c r="N998" s="101"/>
    </row>
    <row r="999" spans="1:14" ht="14.25" customHeight="1">
      <c r="A999" s="395"/>
      <c r="B999" s="399"/>
      <c r="C999" s="225"/>
      <c r="D999" s="130"/>
      <c r="E999" s="101"/>
      <c r="F999" s="101"/>
      <c r="G999" s="101"/>
      <c r="H999" s="101"/>
      <c r="I999" s="134"/>
      <c r="J999" s="134"/>
      <c r="K999" s="134"/>
      <c r="L999" s="134"/>
      <c r="M999" s="101"/>
      <c r="N999" s="101"/>
    </row>
    <row r="1000" spans="1:14" ht="14.25" customHeight="1">
      <c r="A1000" s="395"/>
      <c r="B1000" s="399"/>
      <c r="C1000" s="225"/>
      <c r="D1000" s="130"/>
      <c r="E1000" s="101"/>
      <c r="F1000" s="101"/>
      <c r="G1000" s="101"/>
      <c r="H1000" s="101"/>
      <c r="I1000" s="134"/>
      <c r="J1000" s="134"/>
      <c r="K1000" s="134"/>
      <c r="L1000" s="134"/>
      <c r="M1000" s="101"/>
      <c r="N1000" s="101"/>
    </row>
    <row r="1001" spans="1:14" ht="14.25" customHeight="1">
      <c r="A1001" s="395"/>
      <c r="B1001" s="399"/>
      <c r="C1001" s="225"/>
      <c r="D1001" s="130"/>
      <c r="E1001" s="101"/>
      <c r="F1001" s="101"/>
      <c r="G1001" s="101"/>
      <c r="H1001" s="101"/>
      <c r="I1001" s="134"/>
      <c r="J1001" s="134"/>
      <c r="K1001" s="134"/>
      <c r="L1001" s="134"/>
      <c r="M1001" s="101"/>
      <c r="N1001" s="101"/>
    </row>
    <row r="1002" spans="1:14" ht="14.25" customHeight="1">
      <c r="A1002" s="395"/>
      <c r="B1002" s="399"/>
      <c r="C1002" s="225"/>
      <c r="D1002" s="130"/>
      <c r="E1002" s="101"/>
      <c r="F1002" s="101"/>
      <c r="G1002" s="101"/>
      <c r="H1002" s="101"/>
      <c r="I1002" s="134"/>
      <c r="J1002" s="134"/>
      <c r="K1002" s="134"/>
      <c r="L1002" s="134"/>
      <c r="M1002" s="101"/>
      <c r="N1002" s="101"/>
    </row>
    <row r="1003" spans="1:14" ht="14.25" customHeight="1">
      <c r="A1003" s="395"/>
      <c r="B1003" s="399"/>
      <c r="C1003" s="225"/>
      <c r="D1003" s="130"/>
      <c r="E1003" s="101"/>
      <c r="F1003" s="101"/>
      <c r="G1003" s="101"/>
      <c r="H1003" s="101"/>
      <c r="I1003" s="134"/>
      <c r="J1003" s="134"/>
      <c r="K1003" s="134"/>
      <c r="L1003" s="134"/>
      <c r="M1003" s="101"/>
      <c r="N1003" s="101"/>
    </row>
    <row r="1004" spans="1:14" ht="14.25" customHeight="1">
      <c r="A1004" s="395"/>
      <c r="B1004" s="399"/>
      <c r="C1004" s="225"/>
      <c r="D1004" s="130"/>
      <c r="E1004" s="101"/>
      <c r="F1004" s="101"/>
      <c r="G1004" s="101"/>
      <c r="H1004" s="101"/>
      <c r="I1004" s="134"/>
      <c r="J1004" s="134"/>
      <c r="K1004" s="134"/>
      <c r="L1004" s="134"/>
      <c r="M1004" s="101"/>
      <c r="N1004" s="101"/>
    </row>
    <row r="1005" spans="1:14" ht="14.25" customHeight="1">
      <c r="A1005" s="395"/>
      <c r="B1005" s="399"/>
      <c r="C1005" s="225"/>
      <c r="D1005" s="130"/>
      <c r="E1005" s="101"/>
      <c r="F1005" s="101"/>
      <c r="G1005" s="101"/>
      <c r="H1005" s="101"/>
      <c r="I1005" s="134"/>
      <c r="J1005" s="134"/>
      <c r="K1005" s="134"/>
      <c r="L1005" s="134"/>
      <c r="M1005" s="101"/>
      <c r="N1005" s="101"/>
    </row>
    <row r="1006" spans="1:14" ht="14.25" customHeight="1">
      <c r="A1006" s="395"/>
      <c r="B1006" s="399"/>
      <c r="C1006" s="225"/>
      <c r="D1006" s="130"/>
      <c r="E1006" s="101"/>
      <c r="F1006" s="101"/>
      <c r="G1006" s="101"/>
      <c r="H1006" s="101"/>
      <c r="I1006" s="134"/>
      <c r="J1006" s="134"/>
      <c r="K1006" s="134"/>
      <c r="L1006" s="134"/>
      <c r="M1006" s="101"/>
      <c r="N1006" s="101"/>
    </row>
    <row r="1007" spans="1:14" ht="14.25" customHeight="1">
      <c r="A1007" s="395"/>
      <c r="B1007" s="399"/>
      <c r="C1007" s="225"/>
      <c r="D1007" s="130"/>
      <c r="E1007" s="101"/>
      <c r="F1007" s="101"/>
      <c r="G1007" s="101"/>
      <c r="H1007" s="101"/>
      <c r="I1007" s="134"/>
      <c r="J1007" s="134"/>
      <c r="K1007" s="134"/>
      <c r="L1007" s="134"/>
      <c r="M1007" s="101"/>
      <c r="N1007" s="101"/>
    </row>
    <row r="1008" spans="1:14" ht="14.25" customHeight="1">
      <c r="A1008" s="395"/>
      <c r="B1008" s="399"/>
      <c r="C1008" s="225"/>
      <c r="D1008" s="130"/>
      <c r="E1008" s="101"/>
      <c r="F1008" s="101"/>
      <c r="G1008" s="101"/>
      <c r="H1008" s="101"/>
      <c r="I1008" s="134"/>
      <c r="J1008" s="134"/>
      <c r="K1008" s="134"/>
      <c r="L1008" s="134"/>
      <c r="M1008" s="101"/>
      <c r="N1008" s="101"/>
    </row>
    <row r="1009" spans="1:14" ht="14.25" customHeight="1">
      <c r="A1009" s="395"/>
      <c r="B1009" s="399"/>
      <c r="C1009" s="225"/>
      <c r="D1009" s="130"/>
      <c r="E1009" s="101"/>
      <c r="F1009" s="101"/>
      <c r="G1009" s="101"/>
      <c r="H1009" s="101"/>
      <c r="I1009" s="134"/>
      <c r="J1009" s="134"/>
      <c r="K1009" s="134"/>
      <c r="L1009" s="134"/>
      <c r="M1009" s="101"/>
      <c r="N1009" s="101"/>
    </row>
    <row r="1010" spans="1:14" ht="14.25" customHeight="1">
      <c r="A1010" s="395"/>
      <c r="B1010" s="399"/>
      <c r="C1010" s="225"/>
      <c r="D1010" s="130"/>
      <c r="E1010" s="101"/>
      <c r="F1010" s="101"/>
      <c r="G1010" s="101"/>
      <c r="H1010" s="101"/>
      <c r="I1010" s="134"/>
      <c r="J1010" s="134"/>
      <c r="K1010" s="134"/>
      <c r="L1010" s="134"/>
      <c r="M1010" s="101"/>
      <c r="N1010" s="101"/>
    </row>
    <row r="1011" spans="1:14" ht="14.25" customHeight="1">
      <c r="A1011" s="395"/>
      <c r="B1011" s="399"/>
      <c r="C1011" s="225"/>
      <c r="D1011" s="130"/>
      <c r="E1011" s="101"/>
      <c r="F1011" s="101"/>
      <c r="G1011" s="101"/>
      <c r="H1011" s="101"/>
      <c r="I1011" s="134"/>
      <c r="J1011" s="134"/>
      <c r="K1011" s="134"/>
      <c r="L1011" s="134"/>
      <c r="M1011" s="101"/>
      <c r="N1011" s="101"/>
    </row>
    <row r="1012" spans="1:14" ht="14.25" customHeight="1">
      <c r="A1012" s="395"/>
      <c r="B1012" s="399"/>
      <c r="C1012" s="225"/>
      <c r="D1012" s="130"/>
      <c r="E1012" s="101"/>
      <c r="F1012" s="101"/>
      <c r="G1012" s="101"/>
      <c r="H1012" s="101"/>
      <c r="I1012" s="134"/>
      <c r="J1012" s="134"/>
      <c r="K1012" s="134"/>
      <c r="L1012" s="134"/>
      <c r="M1012" s="101"/>
      <c r="N1012" s="101"/>
    </row>
    <row r="1013" spans="1:14" ht="14.25" customHeight="1">
      <c r="A1013" s="395"/>
      <c r="B1013" s="399"/>
      <c r="C1013" s="225"/>
      <c r="D1013" s="130"/>
      <c r="E1013" s="101"/>
      <c r="F1013" s="101"/>
      <c r="G1013" s="101"/>
      <c r="H1013" s="101"/>
      <c r="I1013" s="134"/>
      <c r="J1013" s="134"/>
      <c r="K1013" s="134"/>
      <c r="L1013" s="134"/>
      <c r="M1013" s="101"/>
      <c r="N1013" s="101"/>
    </row>
    <row r="1014" spans="1:14" ht="14.25" customHeight="1">
      <c r="A1014" s="395"/>
      <c r="B1014" s="399"/>
      <c r="C1014" s="225"/>
      <c r="D1014" s="130"/>
      <c r="E1014" s="101"/>
      <c r="F1014" s="101"/>
      <c r="G1014" s="101"/>
      <c r="H1014" s="101"/>
      <c r="I1014" s="134"/>
      <c r="J1014" s="134"/>
      <c r="K1014" s="134"/>
      <c r="L1014" s="134"/>
      <c r="M1014" s="101"/>
      <c r="N1014" s="101"/>
    </row>
    <row r="1015" spans="1:14" ht="14.25" customHeight="1">
      <c r="A1015" s="395"/>
      <c r="B1015" s="399"/>
      <c r="C1015" s="225"/>
      <c r="D1015" s="130"/>
      <c r="E1015" s="101"/>
      <c r="F1015" s="101"/>
      <c r="G1015" s="101"/>
      <c r="H1015" s="101"/>
      <c r="I1015" s="134"/>
      <c r="J1015" s="134"/>
      <c r="K1015" s="134"/>
      <c r="L1015" s="134"/>
      <c r="M1015" s="101"/>
      <c r="N1015" s="101"/>
    </row>
    <row r="1016" spans="1:14" ht="14.25" customHeight="1">
      <c r="A1016" s="395"/>
      <c r="B1016" s="399"/>
      <c r="C1016" s="225"/>
      <c r="D1016" s="130"/>
      <c r="E1016" s="101"/>
      <c r="F1016" s="101"/>
      <c r="G1016" s="101"/>
      <c r="H1016" s="101"/>
      <c r="I1016" s="134"/>
      <c r="J1016" s="134"/>
      <c r="K1016" s="134"/>
      <c r="L1016" s="134"/>
      <c r="M1016" s="101"/>
      <c r="N1016" s="101"/>
    </row>
    <row r="1017" spans="1:14" ht="14.25" customHeight="1">
      <c r="A1017" s="395"/>
      <c r="B1017" s="399"/>
      <c r="C1017" s="225"/>
      <c r="D1017" s="130"/>
      <c r="E1017" s="101"/>
      <c r="F1017" s="101"/>
      <c r="G1017" s="101"/>
      <c r="H1017" s="101"/>
      <c r="I1017" s="134"/>
      <c r="J1017" s="134"/>
      <c r="K1017" s="134"/>
      <c r="L1017" s="134"/>
      <c r="M1017" s="101"/>
      <c r="N1017" s="101"/>
    </row>
    <row r="1018" spans="1:14" ht="14.25" customHeight="1">
      <c r="A1018" s="395"/>
      <c r="B1018" s="399"/>
      <c r="C1018" s="225"/>
      <c r="D1018" s="130"/>
      <c r="E1018" s="101"/>
      <c r="F1018" s="101"/>
      <c r="G1018" s="101"/>
      <c r="H1018" s="101"/>
      <c r="I1018" s="134"/>
      <c r="J1018" s="134"/>
      <c r="K1018" s="134"/>
      <c r="L1018" s="134"/>
      <c r="M1018" s="101"/>
      <c r="N1018" s="101"/>
    </row>
    <row r="1019" spans="1:14" ht="14.25" customHeight="1">
      <c r="A1019" s="395"/>
      <c r="B1019" s="399"/>
      <c r="C1019" s="225"/>
      <c r="D1019" s="130"/>
      <c r="E1019" s="101"/>
      <c r="F1019" s="101"/>
      <c r="G1019" s="101"/>
      <c r="H1019" s="101"/>
      <c r="I1019" s="134"/>
      <c r="J1019" s="134"/>
      <c r="K1019" s="134"/>
      <c r="L1019" s="134"/>
      <c r="M1019" s="101"/>
      <c r="N1019" s="101"/>
    </row>
    <row r="1020" spans="1:14" ht="14.25" customHeight="1">
      <c r="A1020" s="395"/>
      <c r="B1020" s="399"/>
      <c r="C1020" s="225"/>
      <c r="D1020" s="130"/>
      <c r="E1020" s="101"/>
      <c r="F1020" s="101"/>
      <c r="G1020" s="101"/>
      <c r="H1020" s="101"/>
      <c r="I1020" s="134"/>
      <c r="J1020" s="134"/>
      <c r="K1020" s="134"/>
      <c r="L1020" s="134"/>
      <c r="M1020" s="101"/>
      <c r="N1020" s="101"/>
    </row>
    <row r="1021" spans="1:14" ht="14.25" customHeight="1">
      <c r="A1021" s="395"/>
      <c r="B1021" s="399"/>
      <c r="C1021" s="225"/>
      <c r="D1021" s="130"/>
      <c r="E1021" s="101"/>
      <c r="F1021" s="101"/>
      <c r="G1021" s="101"/>
      <c r="H1021" s="101"/>
      <c r="I1021" s="134"/>
      <c r="J1021" s="134"/>
      <c r="K1021" s="134"/>
      <c r="L1021" s="134"/>
      <c r="M1021" s="101"/>
      <c r="N1021" s="101"/>
    </row>
    <row r="1022" spans="1:14" ht="14.25" customHeight="1">
      <c r="A1022" s="395"/>
      <c r="B1022" s="399"/>
      <c r="C1022" s="225"/>
      <c r="D1022" s="130"/>
      <c r="E1022" s="101"/>
      <c r="F1022" s="101"/>
      <c r="G1022" s="101"/>
      <c r="H1022" s="101"/>
      <c r="I1022" s="134"/>
      <c r="J1022" s="134"/>
      <c r="K1022" s="134"/>
      <c r="L1022" s="134"/>
      <c r="M1022" s="101"/>
      <c r="N1022" s="101"/>
    </row>
    <row r="1023" spans="1:14" ht="14.25" customHeight="1">
      <c r="A1023" s="395"/>
      <c r="B1023" s="399"/>
      <c r="C1023" s="225"/>
      <c r="D1023" s="130"/>
      <c r="E1023" s="101"/>
      <c r="F1023" s="101"/>
      <c r="G1023" s="101"/>
      <c r="H1023" s="101"/>
      <c r="I1023" s="134"/>
      <c r="J1023" s="134"/>
      <c r="K1023" s="134"/>
      <c r="L1023" s="134"/>
      <c r="M1023" s="101"/>
      <c r="N1023" s="101"/>
    </row>
    <row r="1024" spans="1:14" ht="14.25" customHeight="1">
      <c r="A1024" s="395"/>
      <c r="B1024" s="399"/>
      <c r="C1024" s="225"/>
      <c r="D1024" s="130"/>
      <c r="E1024" s="101"/>
      <c r="F1024" s="101"/>
      <c r="G1024" s="101"/>
      <c r="H1024" s="101"/>
      <c r="I1024" s="134"/>
      <c r="J1024" s="134"/>
      <c r="K1024" s="134"/>
      <c r="L1024" s="134"/>
      <c r="M1024" s="101"/>
      <c r="N1024" s="101"/>
    </row>
    <row r="1025" spans="1:14" ht="14.25" customHeight="1">
      <c r="A1025" s="395"/>
      <c r="B1025" s="399"/>
      <c r="C1025" s="225"/>
      <c r="D1025" s="130"/>
      <c r="E1025" s="101"/>
      <c r="F1025" s="101"/>
      <c r="G1025" s="101"/>
      <c r="H1025" s="101"/>
      <c r="I1025" s="134"/>
      <c r="J1025" s="134"/>
      <c r="K1025" s="134"/>
      <c r="L1025" s="134"/>
      <c r="M1025" s="101"/>
      <c r="N1025" s="101"/>
    </row>
    <row r="1026" spans="1:14" ht="14.25" customHeight="1">
      <c r="A1026" s="395"/>
      <c r="B1026" s="399"/>
      <c r="C1026" s="225"/>
      <c r="D1026" s="130"/>
      <c r="E1026" s="101"/>
      <c r="F1026" s="101"/>
      <c r="G1026" s="101"/>
      <c r="H1026" s="101"/>
      <c r="I1026" s="134"/>
      <c r="J1026" s="134"/>
      <c r="K1026" s="134"/>
      <c r="L1026" s="134"/>
      <c r="M1026" s="101"/>
      <c r="N1026" s="101"/>
    </row>
    <row r="1027" spans="1:14" ht="14.25" customHeight="1">
      <c r="A1027" s="395"/>
      <c r="B1027" s="399"/>
      <c r="C1027" s="225"/>
      <c r="D1027" s="130"/>
      <c r="E1027" s="101"/>
      <c r="F1027" s="101"/>
      <c r="G1027" s="101"/>
      <c r="H1027" s="101"/>
      <c r="I1027" s="134"/>
      <c r="J1027" s="134"/>
      <c r="K1027" s="134"/>
      <c r="L1027" s="134"/>
      <c r="M1027" s="101"/>
      <c r="N1027" s="101"/>
    </row>
    <row r="1028" spans="1:14" ht="14.25" customHeight="1">
      <c r="A1028" s="395"/>
      <c r="B1028" s="399"/>
      <c r="C1028" s="225"/>
      <c r="D1028" s="130"/>
      <c r="E1028" s="101"/>
      <c r="F1028" s="101"/>
      <c r="G1028" s="101"/>
      <c r="H1028" s="101"/>
      <c r="I1028" s="134"/>
      <c r="J1028" s="134"/>
      <c r="K1028" s="134"/>
      <c r="L1028" s="134"/>
      <c r="M1028" s="101"/>
      <c r="N1028" s="101"/>
    </row>
    <row r="1029" spans="1:14" ht="14.25" customHeight="1">
      <c r="A1029" s="395"/>
      <c r="B1029" s="399"/>
      <c r="C1029" s="225"/>
      <c r="D1029" s="130"/>
      <c r="E1029" s="101"/>
      <c r="F1029" s="101"/>
      <c r="G1029" s="101"/>
      <c r="H1029" s="101"/>
      <c r="I1029" s="134"/>
      <c r="J1029" s="134"/>
      <c r="K1029" s="134"/>
      <c r="L1029" s="134"/>
      <c r="M1029" s="101"/>
      <c r="N1029" s="101"/>
    </row>
    <row r="1030" spans="1:14" ht="14.25" customHeight="1">
      <c r="A1030" s="395"/>
      <c r="B1030" s="399"/>
      <c r="C1030" s="225"/>
      <c r="D1030" s="130"/>
      <c r="E1030" s="101"/>
      <c r="F1030" s="101"/>
      <c r="G1030" s="101"/>
      <c r="H1030" s="101"/>
      <c r="I1030" s="134"/>
      <c r="J1030" s="134"/>
      <c r="K1030" s="134"/>
      <c r="L1030" s="134"/>
      <c r="M1030" s="101"/>
      <c r="N1030" s="101"/>
    </row>
    <row r="1031" spans="1:14" ht="14.25" customHeight="1">
      <c r="A1031" s="395"/>
      <c r="B1031" s="399"/>
      <c r="C1031" s="225"/>
      <c r="D1031" s="130"/>
      <c r="E1031" s="101"/>
      <c r="F1031" s="101"/>
      <c r="G1031" s="101"/>
      <c r="H1031" s="101"/>
      <c r="I1031" s="134"/>
      <c r="J1031" s="134"/>
      <c r="K1031" s="134"/>
      <c r="L1031" s="134"/>
      <c r="M1031" s="101"/>
      <c r="N1031" s="101"/>
    </row>
    <row r="1032" spans="1:14" ht="14.25" customHeight="1">
      <c r="A1032" s="395"/>
      <c r="B1032" s="399"/>
      <c r="C1032" s="225"/>
      <c r="D1032" s="130"/>
      <c r="E1032" s="101"/>
      <c r="F1032" s="101"/>
      <c r="G1032" s="101"/>
      <c r="H1032" s="101"/>
      <c r="I1032" s="134"/>
      <c r="J1032" s="134"/>
      <c r="K1032" s="134"/>
      <c r="L1032" s="134"/>
      <c r="M1032" s="101"/>
      <c r="N1032" s="101"/>
    </row>
    <row r="1033" spans="1:14" ht="14.25" customHeight="1">
      <c r="A1033" s="395"/>
      <c r="B1033" s="399"/>
      <c r="C1033" s="225"/>
      <c r="D1033" s="130"/>
      <c r="E1033" s="101"/>
      <c r="F1033" s="101"/>
      <c r="G1033" s="101"/>
      <c r="H1033" s="101"/>
      <c r="I1033" s="134"/>
      <c r="J1033" s="134"/>
      <c r="K1033" s="134"/>
      <c r="L1033" s="134"/>
      <c r="M1033" s="101"/>
      <c r="N1033" s="101"/>
    </row>
    <row r="1034" spans="1:14" ht="14.25" customHeight="1">
      <c r="A1034" s="395"/>
      <c r="B1034" s="399"/>
      <c r="C1034" s="225"/>
      <c r="D1034" s="130"/>
      <c r="E1034" s="101"/>
      <c r="F1034" s="101"/>
      <c r="G1034" s="101"/>
      <c r="H1034" s="101"/>
      <c r="I1034" s="134"/>
      <c r="J1034" s="134"/>
      <c r="K1034" s="134"/>
      <c r="L1034" s="134"/>
      <c r="M1034" s="101"/>
      <c r="N1034" s="101"/>
    </row>
    <row r="1035" spans="1:14" ht="14.25" customHeight="1">
      <c r="A1035" s="395"/>
      <c r="B1035" s="399"/>
      <c r="C1035" s="225"/>
      <c r="D1035" s="130"/>
      <c r="E1035" s="101"/>
      <c r="F1035" s="101"/>
      <c r="G1035" s="101"/>
      <c r="H1035" s="101"/>
      <c r="I1035" s="134"/>
      <c r="J1035" s="134"/>
      <c r="K1035" s="134"/>
      <c r="L1035" s="134"/>
      <c r="M1035" s="101"/>
      <c r="N1035" s="101"/>
    </row>
    <row r="1036" spans="1:14" ht="14.25" customHeight="1">
      <c r="A1036" s="395"/>
      <c r="B1036" s="399"/>
      <c r="C1036" s="225"/>
      <c r="D1036" s="130"/>
      <c r="E1036" s="101"/>
      <c r="F1036" s="101"/>
      <c r="G1036" s="101"/>
      <c r="H1036" s="101"/>
      <c r="I1036" s="134"/>
      <c r="J1036" s="134"/>
      <c r="K1036" s="134"/>
      <c r="L1036" s="134"/>
      <c r="M1036" s="101"/>
      <c r="N1036" s="101"/>
    </row>
    <row r="1037" spans="1:14" ht="14.25" customHeight="1">
      <c r="A1037" s="395"/>
      <c r="B1037" s="399"/>
      <c r="C1037" s="225"/>
      <c r="D1037" s="130"/>
      <c r="E1037" s="101"/>
      <c r="F1037" s="101"/>
      <c r="G1037" s="101"/>
      <c r="H1037" s="101"/>
      <c r="I1037" s="134"/>
      <c r="J1037" s="134"/>
      <c r="K1037" s="134"/>
      <c r="L1037" s="134"/>
      <c r="M1037" s="101"/>
      <c r="N1037" s="101"/>
    </row>
    <row r="1038" spans="1:14" ht="14.25" customHeight="1">
      <c r="A1038" s="395"/>
      <c r="B1038" s="399"/>
      <c r="C1038" s="225"/>
      <c r="D1038" s="130"/>
      <c r="E1038" s="101"/>
      <c r="F1038" s="101"/>
      <c r="G1038" s="101"/>
      <c r="H1038" s="101"/>
      <c r="I1038" s="134"/>
      <c r="J1038" s="134"/>
      <c r="K1038" s="134"/>
      <c r="L1038" s="134"/>
      <c r="M1038" s="101"/>
      <c r="N1038" s="101"/>
    </row>
    <row r="1039" spans="1:14" ht="14.25" customHeight="1">
      <c r="A1039" s="395"/>
      <c r="B1039" s="399"/>
      <c r="C1039" s="225"/>
      <c r="D1039" s="130"/>
      <c r="E1039" s="101"/>
      <c r="F1039" s="101"/>
      <c r="G1039" s="101"/>
      <c r="H1039" s="101"/>
      <c r="I1039" s="134"/>
      <c r="J1039" s="134"/>
      <c r="K1039" s="134"/>
      <c r="L1039" s="134"/>
      <c r="M1039" s="101"/>
      <c r="N1039" s="101"/>
    </row>
    <row r="1040" spans="1:14" ht="14.25" customHeight="1">
      <c r="A1040" s="395"/>
      <c r="B1040" s="399"/>
      <c r="C1040" s="225"/>
      <c r="D1040" s="130"/>
      <c r="E1040" s="101"/>
      <c r="F1040" s="101"/>
      <c r="G1040" s="101"/>
      <c r="H1040" s="101"/>
      <c r="I1040" s="134"/>
      <c r="J1040" s="134"/>
      <c r="K1040" s="134"/>
      <c r="L1040" s="134"/>
      <c r="M1040" s="101"/>
      <c r="N1040" s="101"/>
    </row>
    <row r="1041" spans="1:14" ht="14.25" customHeight="1">
      <c r="A1041" s="395"/>
      <c r="B1041" s="399"/>
      <c r="C1041" s="225"/>
      <c r="D1041" s="130"/>
      <c r="E1041" s="101"/>
      <c r="F1041" s="101"/>
      <c r="G1041" s="101"/>
      <c r="H1041" s="101"/>
      <c r="I1041" s="134"/>
      <c r="J1041" s="134"/>
      <c r="K1041" s="134"/>
      <c r="L1041" s="134"/>
      <c r="M1041" s="101"/>
      <c r="N1041" s="101"/>
    </row>
    <row r="1042" spans="1:14" ht="14.25" customHeight="1">
      <c r="A1042" s="395"/>
      <c r="B1042" s="399"/>
      <c r="C1042" s="225"/>
      <c r="D1042" s="130"/>
      <c r="E1042" s="101"/>
      <c r="F1042" s="101"/>
      <c r="G1042" s="101"/>
      <c r="H1042" s="101"/>
      <c r="I1042" s="134"/>
      <c r="J1042" s="134"/>
      <c r="K1042" s="134"/>
      <c r="L1042" s="134"/>
      <c r="M1042" s="101"/>
      <c r="N1042" s="101"/>
    </row>
    <row r="1043" spans="1:14" ht="14.25" customHeight="1">
      <c r="A1043" s="395"/>
      <c r="B1043" s="399"/>
      <c r="C1043" s="225"/>
      <c r="D1043" s="130"/>
      <c r="E1043" s="101"/>
      <c r="F1043" s="101"/>
      <c r="G1043" s="101"/>
      <c r="H1043" s="101"/>
      <c r="I1043" s="134"/>
      <c r="J1043" s="134"/>
      <c r="K1043" s="134"/>
      <c r="L1043" s="134"/>
      <c r="M1043" s="101"/>
      <c r="N1043" s="101"/>
    </row>
    <row r="1044" spans="1:14" ht="14.25" customHeight="1">
      <c r="A1044" s="395"/>
      <c r="B1044" s="399"/>
      <c r="C1044" s="225"/>
      <c r="D1044" s="130"/>
      <c r="E1044" s="101"/>
      <c r="F1044" s="101"/>
      <c r="G1044" s="101"/>
      <c r="H1044" s="101"/>
      <c r="I1044" s="134"/>
      <c r="J1044" s="134"/>
      <c r="K1044" s="134"/>
      <c r="L1044" s="134"/>
      <c r="M1044" s="101"/>
      <c r="N1044" s="101"/>
    </row>
    <row r="1045" spans="1:14" ht="14.25" customHeight="1">
      <c r="A1045" s="395"/>
      <c r="B1045" s="399"/>
      <c r="C1045" s="225"/>
      <c r="D1045" s="130"/>
      <c r="E1045" s="101"/>
      <c r="F1045" s="101"/>
      <c r="G1045" s="101"/>
      <c r="H1045" s="101"/>
      <c r="I1045" s="134"/>
      <c r="J1045" s="134"/>
      <c r="K1045" s="134"/>
      <c r="L1045" s="134"/>
      <c r="M1045" s="101"/>
      <c r="N1045" s="101"/>
    </row>
    <row r="1046" spans="1:14" ht="14.25" customHeight="1">
      <c r="A1046" s="395"/>
      <c r="B1046" s="399"/>
      <c r="C1046" s="225"/>
      <c r="D1046" s="130"/>
      <c r="E1046" s="101"/>
      <c r="F1046" s="101"/>
      <c r="G1046" s="101"/>
      <c r="H1046" s="101"/>
      <c r="I1046" s="134"/>
      <c r="J1046" s="134"/>
      <c r="K1046" s="134"/>
      <c r="L1046" s="134"/>
      <c r="M1046" s="101"/>
      <c r="N1046" s="101"/>
    </row>
    <row r="1047" spans="1:14" ht="14.25" customHeight="1">
      <c r="A1047" s="395"/>
      <c r="B1047" s="399"/>
      <c r="C1047" s="225"/>
      <c r="D1047" s="130"/>
      <c r="E1047" s="101"/>
      <c r="F1047" s="101"/>
      <c r="G1047" s="101"/>
      <c r="H1047" s="101"/>
      <c r="I1047" s="134"/>
      <c r="J1047" s="134"/>
      <c r="K1047" s="134"/>
      <c r="L1047" s="134"/>
      <c r="M1047" s="101"/>
      <c r="N1047" s="101"/>
    </row>
    <row r="1048" spans="1:14" ht="14.25" customHeight="1">
      <c r="A1048" s="395"/>
      <c r="B1048" s="399"/>
      <c r="C1048" s="225"/>
      <c r="D1048" s="130"/>
      <c r="E1048" s="101"/>
      <c r="F1048" s="101"/>
      <c r="G1048" s="101"/>
      <c r="H1048" s="101"/>
      <c r="I1048" s="134"/>
      <c r="J1048" s="134"/>
      <c r="K1048" s="134"/>
      <c r="L1048" s="134"/>
      <c r="M1048" s="101"/>
      <c r="N1048" s="101"/>
    </row>
    <row r="1049" spans="1:14" ht="14.25" customHeight="1">
      <c r="A1049" s="395"/>
      <c r="B1049" s="399"/>
      <c r="C1049" s="225"/>
      <c r="D1049" s="130"/>
      <c r="E1049" s="101"/>
      <c r="F1049" s="101"/>
      <c r="G1049" s="101"/>
      <c r="H1049" s="101"/>
      <c r="I1049" s="134"/>
      <c r="J1049" s="134"/>
      <c r="K1049" s="134"/>
      <c r="L1049" s="134"/>
      <c r="M1049" s="101"/>
      <c r="N1049" s="101"/>
    </row>
    <row r="1050" spans="1:14" ht="14.25" customHeight="1">
      <c r="A1050" s="395"/>
      <c r="B1050" s="399"/>
      <c r="C1050" s="225"/>
      <c r="D1050" s="130"/>
      <c r="E1050" s="101"/>
      <c r="F1050" s="101"/>
      <c r="G1050" s="101"/>
      <c r="H1050" s="101"/>
      <c r="I1050" s="134"/>
      <c r="J1050" s="134"/>
      <c r="K1050" s="134"/>
      <c r="L1050" s="134"/>
      <c r="M1050" s="101"/>
      <c r="N1050" s="101"/>
    </row>
    <row r="1051" spans="1:14" ht="14.25" customHeight="1">
      <c r="A1051" s="395"/>
      <c r="B1051" s="399"/>
      <c r="C1051" s="225"/>
      <c r="D1051" s="130"/>
      <c r="E1051" s="101"/>
      <c r="F1051" s="101"/>
      <c r="G1051" s="101"/>
      <c r="H1051" s="101"/>
      <c r="I1051" s="134"/>
      <c r="J1051" s="134"/>
      <c r="K1051" s="134"/>
      <c r="L1051" s="134"/>
      <c r="M1051" s="101"/>
      <c r="N1051" s="101"/>
    </row>
    <row r="1052" spans="1:14" ht="14.25" customHeight="1">
      <c r="A1052" s="395"/>
      <c r="B1052" s="399"/>
      <c r="C1052" s="225"/>
      <c r="D1052" s="130"/>
      <c r="E1052" s="101"/>
      <c r="F1052" s="101"/>
      <c r="G1052" s="101"/>
      <c r="H1052" s="101"/>
      <c r="I1052" s="134"/>
      <c r="J1052" s="134"/>
      <c r="K1052" s="134"/>
      <c r="L1052" s="134"/>
      <c r="M1052" s="101"/>
      <c r="N1052" s="101"/>
    </row>
    <row r="1053" spans="1:14" ht="14.25" customHeight="1">
      <c r="A1053" s="395"/>
      <c r="B1053" s="399"/>
      <c r="C1053" s="225"/>
      <c r="D1053" s="130"/>
      <c r="E1053" s="101"/>
      <c r="F1053" s="101"/>
      <c r="G1053" s="101"/>
      <c r="H1053" s="101"/>
      <c r="I1053" s="134"/>
      <c r="J1053" s="134"/>
      <c r="K1053" s="134"/>
      <c r="L1053" s="134"/>
      <c r="M1053" s="101"/>
      <c r="N1053" s="101"/>
    </row>
    <row r="1054" spans="1:14" ht="14.25" customHeight="1">
      <c r="A1054" s="395"/>
      <c r="B1054" s="399"/>
      <c r="C1054" s="225"/>
      <c r="D1054" s="130"/>
      <c r="E1054" s="101"/>
      <c r="F1054" s="101"/>
      <c r="G1054" s="101"/>
      <c r="H1054" s="101"/>
      <c r="I1054" s="134"/>
      <c r="J1054" s="134"/>
      <c r="K1054" s="134"/>
      <c r="L1054" s="134"/>
      <c r="M1054" s="101"/>
      <c r="N1054" s="101"/>
    </row>
    <row r="1055" spans="1:14" ht="14.25" customHeight="1">
      <c r="A1055" s="395"/>
      <c r="B1055" s="399"/>
      <c r="C1055" s="225"/>
      <c r="D1055" s="130"/>
      <c r="E1055" s="101"/>
      <c r="F1055" s="101"/>
      <c r="G1055" s="101"/>
      <c r="H1055" s="101"/>
      <c r="I1055" s="134"/>
      <c r="J1055" s="134"/>
      <c r="K1055" s="134"/>
      <c r="L1055" s="134"/>
      <c r="M1055" s="101"/>
      <c r="N1055" s="101"/>
    </row>
    <row r="1056" spans="1:14" ht="14.25" customHeight="1">
      <c r="A1056" s="395"/>
      <c r="B1056" s="399"/>
      <c r="C1056" s="225"/>
      <c r="D1056" s="130"/>
      <c r="E1056" s="101"/>
      <c r="F1056" s="101"/>
      <c r="G1056" s="101"/>
      <c r="H1056" s="101"/>
      <c r="I1056" s="134"/>
      <c r="J1056" s="134"/>
      <c r="K1056" s="134"/>
      <c r="L1056" s="134"/>
      <c r="M1056" s="101"/>
      <c r="N1056" s="101"/>
    </row>
    <row r="1057" spans="1:14" ht="14.25" customHeight="1">
      <c r="A1057" s="395"/>
      <c r="B1057" s="399"/>
      <c r="C1057" s="225"/>
      <c r="D1057" s="130"/>
      <c r="E1057" s="101"/>
      <c r="F1057" s="101"/>
      <c r="G1057" s="101"/>
      <c r="H1057" s="101"/>
      <c r="I1057" s="134"/>
      <c r="J1057" s="134"/>
      <c r="K1057" s="134"/>
      <c r="L1057" s="134"/>
      <c r="M1057" s="101"/>
      <c r="N1057" s="101"/>
    </row>
    <row r="1058" spans="1:14" ht="14.25" customHeight="1">
      <c r="A1058" s="395"/>
      <c r="B1058" s="399"/>
      <c r="C1058" s="225"/>
      <c r="D1058" s="130"/>
      <c r="E1058" s="101"/>
      <c r="F1058" s="101"/>
      <c r="G1058" s="101"/>
      <c r="H1058" s="101"/>
      <c r="I1058" s="134"/>
      <c r="J1058" s="134"/>
      <c r="K1058" s="134"/>
      <c r="L1058" s="134"/>
      <c r="M1058" s="101"/>
      <c r="N1058" s="101"/>
    </row>
    <row r="1059" spans="1:14" ht="14.25" customHeight="1">
      <c r="A1059" s="395"/>
      <c r="B1059" s="399"/>
      <c r="C1059" s="225"/>
      <c r="D1059" s="130"/>
      <c r="E1059" s="101"/>
      <c r="F1059" s="101"/>
      <c r="G1059" s="101"/>
      <c r="H1059" s="101"/>
      <c r="I1059" s="134"/>
      <c r="J1059" s="134"/>
      <c r="K1059" s="134"/>
      <c r="L1059" s="134"/>
      <c r="M1059" s="101"/>
      <c r="N1059" s="101"/>
    </row>
    <row r="1060" spans="1:14" ht="14.25" customHeight="1">
      <c r="A1060" s="395"/>
      <c r="B1060" s="399"/>
      <c r="C1060" s="225"/>
      <c r="D1060" s="130"/>
      <c r="E1060" s="101"/>
      <c r="F1060" s="101"/>
      <c r="G1060" s="101"/>
      <c r="H1060" s="101"/>
      <c r="I1060" s="134"/>
      <c r="J1060" s="134"/>
      <c r="K1060" s="134"/>
      <c r="L1060" s="134"/>
      <c r="M1060" s="101"/>
      <c r="N1060" s="101"/>
    </row>
    <row r="1061" spans="1:14" ht="14.25" customHeight="1">
      <c r="A1061" s="395"/>
      <c r="B1061" s="399"/>
      <c r="C1061" s="225"/>
      <c r="D1061" s="130"/>
      <c r="E1061" s="101"/>
      <c r="F1061" s="101"/>
      <c r="G1061" s="101"/>
      <c r="H1061" s="101"/>
      <c r="I1061" s="134"/>
      <c r="J1061" s="134"/>
      <c r="K1061" s="134"/>
      <c r="L1061" s="134"/>
      <c r="M1061" s="101"/>
      <c r="N1061" s="101"/>
    </row>
    <row r="1062" spans="1:14" ht="14.25" customHeight="1">
      <c r="A1062" s="395"/>
      <c r="B1062" s="399"/>
      <c r="C1062" s="225"/>
      <c r="D1062" s="130"/>
      <c r="E1062" s="101"/>
      <c r="F1062" s="101"/>
      <c r="G1062" s="101"/>
      <c r="H1062" s="101"/>
      <c r="I1062" s="134"/>
      <c r="J1062" s="134"/>
      <c r="K1062" s="134"/>
      <c r="L1062" s="134"/>
      <c r="M1062" s="101"/>
      <c r="N1062" s="101"/>
    </row>
    <row r="1063" spans="1:14" ht="14.25" customHeight="1">
      <c r="A1063" s="395"/>
      <c r="B1063" s="399"/>
      <c r="C1063" s="225"/>
      <c r="D1063" s="130"/>
      <c r="E1063" s="101"/>
      <c r="F1063" s="101"/>
      <c r="G1063" s="101"/>
      <c r="H1063" s="101"/>
      <c r="I1063" s="134"/>
      <c r="J1063" s="134"/>
      <c r="K1063" s="134"/>
      <c r="L1063" s="134"/>
      <c r="M1063" s="101"/>
      <c r="N1063" s="101"/>
    </row>
    <row r="1064" spans="1:14" ht="14.25" customHeight="1">
      <c r="A1064" s="395"/>
      <c r="B1064" s="399"/>
      <c r="C1064" s="225"/>
      <c r="D1064" s="130"/>
      <c r="E1064" s="101"/>
      <c r="F1064" s="101"/>
      <c r="G1064" s="101"/>
      <c r="H1064" s="101"/>
      <c r="I1064" s="134"/>
      <c r="J1064" s="134"/>
      <c r="K1064" s="134"/>
      <c r="L1064" s="134"/>
      <c r="M1064" s="101"/>
      <c r="N1064" s="101"/>
    </row>
    <row r="1065" spans="1:14" ht="14.25" customHeight="1">
      <c r="A1065" s="395"/>
      <c r="B1065" s="399"/>
      <c r="C1065" s="225"/>
      <c r="D1065" s="130"/>
      <c r="E1065" s="101"/>
      <c r="F1065" s="101"/>
      <c r="G1065" s="101"/>
      <c r="H1065" s="101"/>
      <c r="I1065" s="134"/>
      <c r="J1065" s="134"/>
      <c r="K1065" s="134"/>
      <c r="L1065" s="134"/>
      <c r="M1065" s="101"/>
      <c r="N1065" s="101"/>
    </row>
    <row r="1066" spans="1:14" ht="14.25" customHeight="1">
      <c r="A1066" s="395"/>
      <c r="B1066" s="399"/>
      <c r="C1066" s="225"/>
      <c r="D1066" s="130"/>
      <c r="E1066" s="101"/>
      <c r="F1066" s="101"/>
      <c r="G1066" s="101"/>
      <c r="H1066" s="101"/>
      <c r="I1066" s="134"/>
      <c r="J1066" s="134"/>
      <c r="K1066" s="134"/>
      <c r="L1066" s="134"/>
      <c r="M1066" s="101"/>
      <c r="N1066" s="101"/>
    </row>
    <row r="1067" spans="1:14" ht="14.25" customHeight="1">
      <c r="A1067" s="395"/>
      <c r="B1067" s="399"/>
      <c r="C1067" s="225"/>
      <c r="D1067" s="130"/>
      <c r="E1067" s="101"/>
      <c r="F1067" s="101"/>
      <c r="G1067" s="101"/>
      <c r="H1067" s="101"/>
      <c r="I1067" s="134"/>
      <c r="J1067" s="134"/>
      <c r="K1067" s="134"/>
      <c r="L1067" s="134"/>
      <c r="M1067" s="101"/>
      <c r="N1067" s="101"/>
    </row>
    <row r="1068" spans="1:14" ht="14.25" customHeight="1">
      <c r="A1068" s="395"/>
      <c r="B1068" s="399"/>
      <c r="C1068" s="225"/>
      <c r="D1068" s="130"/>
      <c r="E1068" s="101"/>
      <c r="F1068" s="101"/>
      <c r="G1068" s="101"/>
      <c r="H1068" s="101"/>
      <c r="I1068" s="134"/>
      <c r="J1068" s="134"/>
      <c r="K1068" s="134"/>
      <c r="L1068" s="134"/>
      <c r="M1068" s="101"/>
      <c r="N1068" s="101"/>
    </row>
    <row r="1069" spans="1:14" ht="14.25" customHeight="1">
      <c r="A1069" s="395"/>
      <c r="B1069" s="399"/>
      <c r="C1069" s="225"/>
      <c r="D1069" s="130"/>
      <c r="E1069" s="101"/>
      <c r="F1069" s="101"/>
      <c r="G1069" s="101"/>
      <c r="H1069" s="101"/>
      <c r="I1069" s="134"/>
      <c r="J1069" s="134"/>
      <c r="K1069" s="134"/>
      <c r="L1069" s="134"/>
      <c r="M1069" s="101"/>
      <c r="N1069" s="101"/>
    </row>
    <row r="1070" spans="1:14" ht="14.25" customHeight="1">
      <c r="A1070" s="395"/>
      <c r="B1070" s="399"/>
      <c r="C1070" s="225"/>
      <c r="D1070" s="130"/>
      <c r="E1070" s="101"/>
      <c r="F1070" s="101"/>
      <c r="G1070" s="101"/>
      <c r="H1070" s="101"/>
      <c r="I1070" s="134"/>
      <c r="J1070" s="134"/>
      <c r="K1070" s="134"/>
      <c r="L1070" s="134"/>
      <c r="M1070" s="101"/>
      <c r="N1070" s="101"/>
    </row>
    <row r="1071" spans="1:14" ht="14.25" customHeight="1">
      <c r="A1071" s="395"/>
      <c r="B1071" s="399"/>
      <c r="C1071" s="225"/>
      <c r="D1071" s="130"/>
      <c r="E1071" s="101"/>
      <c r="F1071" s="101"/>
      <c r="G1071" s="101"/>
      <c r="H1071" s="101"/>
      <c r="I1071" s="134"/>
      <c r="J1071" s="134"/>
      <c r="K1071" s="134"/>
      <c r="L1071" s="134"/>
      <c r="M1071" s="101"/>
      <c r="N1071" s="101"/>
    </row>
    <row r="1072" spans="1:14" ht="14.25" customHeight="1">
      <c r="A1072" s="395"/>
      <c r="B1072" s="399"/>
      <c r="C1072" s="225"/>
      <c r="D1072" s="130"/>
      <c r="E1072" s="101"/>
      <c r="F1072" s="101"/>
      <c r="G1072" s="101"/>
      <c r="H1072" s="101"/>
      <c r="I1072" s="134"/>
      <c r="J1072" s="134"/>
      <c r="K1072" s="134"/>
      <c r="L1072" s="134"/>
      <c r="M1072" s="101"/>
      <c r="N1072" s="101"/>
    </row>
    <row r="1073" spans="1:14" ht="14.25" customHeight="1">
      <c r="A1073" s="395"/>
      <c r="B1073" s="399"/>
      <c r="C1073" s="225"/>
      <c r="D1073" s="130"/>
      <c r="E1073" s="101"/>
      <c r="F1073" s="101"/>
      <c r="G1073" s="101"/>
      <c r="H1073" s="101"/>
      <c r="I1073" s="134"/>
      <c r="J1073" s="134"/>
      <c r="K1073" s="134"/>
      <c r="L1073" s="134"/>
      <c r="M1073" s="101"/>
      <c r="N1073" s="101"/>
    </row>
    <row r="1074" spans="1:14" ht="14.25" customHeight="1">
      <c r="A1074" s="395"/>
      <c r="B1074" s="399"/>
      <c r="C1074" s="225"/>
      <c r="D1074" s="130"/>
      <c r="E1074" s="101"/>
      <c r="F1074" s="101"/>
      <c r="G1074" s="101"/>
      <c r="H1074" s="101"/>
      <c r="I1074" s="134"/>
      <c r="J1074" s="134"/>
      <c r="K1074" s="134"/>
      <c r="L1074" s="134"/>
      <c r="M1074" s="101"/>
      <c r="N1074" s="101"/>
    </row>
    <row r="1075" spans="1:14" ht="14.25" customHeight="1">
      <c r="A1075" s="395"/>
      <c r="B1075" s="399"/>
      <c r="C1075" s="225"/>
      <c r="D1075" s="130"/>
      <c r="E1075" s="101"/>
      <c r="F1075" s="101"/>
      <c r="G1075" s="101"/>
      <c r="H1075" s="101"/>
      <c r="I1075" s="134"/>
      <c r="J1075" s="134"/>
      <c r="K1075" s="134"/>
      <c r="L1075" s="134"/>
      <c r="M1075" s="101"/>
      <c r="N1075" s="101"/>
    </row>
    <row r="1076" spans="1:14" ht="14.25" customHeight="1">
      <c r="A1076" s="395"/>
      <c r="B1076" s="399"/>
      <c r="C1076" s="225"/>
      <c r="D1076" s="130"/>
      <c r="E1076" s="101"/>
      <c r="F1076" s="101"/>
      <c r="G1076" s="101"/>
      <c r="H1076" s="101"/>
      <c r="I1076" s="134"/>
      <c r="J1076" s="134"/>
      <c r="K1076" s="134"/>
      <c r="L1076" s="134"/>
      <c r="M1076" s="101"/>
      <c r="N1076" s="101"/>
    </row>
    <row r="1077" spans="1:14" ht="14.25" customHeight="1">
      <c r="A1077" s="395"/>
      <c r="B1077" s="399"/>
      <c r="C1077" s="225"/>
      <c r="D1077" s="130"/>
      <c r="E1077" s="101"/>
      <c r="F1077" s="101"/>
      <c r="G1077" s="101"/>
      <c r="H1077" s="101"/>
      <c r="I1077" s="134"/>
      <c r="J1077" s="134"/>
      <c r="K1077" s="134"/>
      <c r="L1077" s="134"/>
      <c r="M1077" s="101"/>
      <c r="N1077" s="101"/>
    </row>
    <row r="1078" spans="1:14" ht="14.25" customHeight="1">
      <c r="A1078" s="395"/>
      <c r="B1078" s="399"/>
      <c r="C1078" s="225"/>
      <c r="D1078" s="130"/>
      <c r="E1078" s="101"/>
      <c r="F1078" s="101"/>
      <c r="G1078" s="101"/>
      <c r="H1078" s="101"/>
      <c r="I1078" s="134"/>
      <c r="J1078" s="134"/>
      <c r="K1078" s="134"/>
      <c r="L1078" s="134"/>
      <c r="M1078" s="101"/>
      <c r="N1078" s="101"/>
    </row>
    <row r="1079" spans="1:14" ht="14.25" customHeight="1">
      <c r="A1079" s="395"/>
      <c r="B1079" s="399"/>
      <c r="C1079" s="225"/>
      <c r="D1079" s="130"/>
      <c r="E1079" s="101"/>
      <c r="F1079" s="101"/>
      <c r="G1079" s="101"/>
      <c r="H1079" s="101"/>
      <c r="I1079" s="134"/>
      <c r="J1079" s="134"/>
      <c r="K1079" s="134"/>
      <c r="L1079" s="134"/>
      <c r="M1079" s="101"/>
      <c r="N1079" s="101"/>
    </row>
    <row r="1080" spans="1:14" ht="14.25" customHeight="1">
      <c r="A1080" s="395"/>
      <c r="B1080" s="399"/>
      <c r="C1080" s="225"/>
      <c r="D1080" s="130"/>
      <c r="E1080" s="101"/>
      <c r="F1080" s="101"/>
      <c r="G1080" s="101"/>
      <c r="H1080" s="101"/>
      <c r="I1080" s="134"/>
      <c r="J1080" s="134"/>
      <c r="K1080" s="134"/>
      <c r="L1080" s="134"/>
      <c r="M1080" s="101"/>
      <c r="N1080" s="101"/>
    </row>
    <row r="1081" spans="1:14" ht="14.25" customHeight="1">
      <c r="A1081" s="395"/>
      <c r="B1081" s="399"/>
      <c r="C1081" s="225"/>
      <c r="D1081" s="130"/>
      <c r="E1081" s="101"/>
      <c r="F1081" s="101"/>
      <c r="G1081" s="101"/>
      <c r="H1081" s="101"/>
      <c r="I1081" s="134"/>
      <c r="J1081" s="134"/>
      <c r="K1081" s="134"/>
      <c r="L1081" s="134"/>
      <c r="M1081" s="101"/>
      <c r="N1081" s="101"/>
    </row>
    <row r="1082" spans="1:14" ht="14.25" customHeight="1">
      <c r="A1082" s="395"/>
      <c r="B1082" s="399"/>
      <c r="C1082" s="225"/>
      <c r="D1082" s="130"/>
      <c r="E1082" s="101"/>
      <c r="F1082" s="101"/>
      <c r="G1082" s="101"/>
      <c r="H1082" s="101"/>
      <c r="I1082" s="134"/>
      <c r="J1082" s="134"/>
      <c r="K1082" s="134"/>
      <c r="L1082" s="134"/>
      <c r="M1082" s="101"/>
      <c r="N1082" s="101"/>
    </row>
    <row r="1083" spans="1:14" ht="14.25" customHeight="1">
      <c r="A1083" s="395"/>
      <c r="B1083" s="399"/>
      <c r="C1083" s="225"/>
      <c r="D1083" s="130"/>
      <c r="E1083" s="101"/>
      <c r="F1083" s="101"/>
      <c r="G1083" s="101"/>
      <c r="H1083" s="101"/>
      <c r="I1083" s="134"/>
      <c r="J1083" s="134"/>
      <c r="K1083" s="134"/>
      <c r="L1083" s="134"/>
      <c r="M1083" s="101"/>
      <c r="N1083" s="101"/>
    </row>
    <row r="1084" spans="1:14" ht="14.25" customHeight="1">
      <c r="A1084" s="395"/>
      <c r="B1084" s="399"/>
      <c r="C1084" s="225"/>
      <c r="D1084" s="130"/>
      <c r="E1084" s="101"/>
      <c r="F1084" s="101"/>
      <c r="G1084" s="101"/>
      <c r="H1084" s="101"/>
      <c r="I1084" s="134"/>
      <c r="J1084" s="134"/>
      <c r="K1084" s="134"/>
      <c r="L1084" s="134"/>
      <c r="M1084" s="101"/>
      <c r="N1084" s="101"/>
    </row>
    <row r="1085" spans="1:14" ht="14.25" customHeight="1">
      <c r="A1085" s="395"/>
      <c r="B1085" s="399"/>
      <c r="C1085" s="225"/>
      <c r="D1085" s="130"/>
      <c r="E1085" s="101"/>
      <c r="F1085" s="101"/>
      <c r="G1085" s="101"/>
      <c r="H1085" s="101"/>
      <c r="I1085" s="134"/>
      <c r="J1085" s="134"/>
      <c r="K1085" s="134"/>
      <c r="L1085" s="134"/>
      <c r="M1085" s="101"/>
      <c r="N1085" s="101"/>
    </row>
    <row r="1086" spans="1:14" ht="14.25" customHeight="1">
      <c r="A1086" s="395"/>
      <c r="B1086" s="399"/>
      <c r="C1086" s="225"/>
      <c r="D1086" s="130"/>
      <c r="E1086" s="101"/>
      <c r="F1086" s="101"/>
      <c r="G1086" s="101"/>
      <c r="H1086" s="101"/>
      <c r="I1086" s="134"/>
      <c r="J1086" s="134"/>
      <c r="K1086" s="134"/>
      <c r="L1086" s="134"/>
      <c r="M1086" s="101"/>
      <c r="N1086" s="101"/>
    </row>
    <row r="1087" spans="1:14" ht="14.25" customHeight="1">
      <c r="A1087" s="395"/>
      <c r="B1087" s="399"/>
      <c r="C1087" s="225"/>
      <c r="D1087" s="130"/>
      <c r="E1087" s="101"/>
      <c r="F1087" s="101"/>
      <c r="G1087" s="101"/>
      <c r="H1087" s="101"/>
      <c r="I1087" s="134"/>
      <c r="J1087" s="134"/>
      <c r="K1087" s="134"/>
      <c r="L1087" s="134"/>
      <c r="M1087" s="101"/>
      <c r="N1087" s="101"/>
    </row>
    <row r="1088" spans="1:14" ht="14.25" customHeight="1">
      <c r="A1088" s="395"/>
      <c r="B1088" s="399"/>
      <c r="C1088" s="225"/>
      <c r="D1088" s="130"/>
      <c r="E1088" s="101"/>
      <c r="F1088" s="101"/>
      <c r="G1088" s="101"/>
      <c r="H1088" s="101"/>
      <c r="I1088" s="134"/>
      <c r="J1088" s="134"/>
      <c r="K1088" s="134"/>
      <c r="L1088" s="134"/>
      <c r="M1088" s="101"/>
      <c r="N1088" s="101"/>
    </row>
    <row r="1089" spans="1:14" ht="14.25" customHeight="1">
      <c r="A1089" s="395"/>
      <c r="B1089" s="399"/>
      <c r="C1089" s="225"/>
      <c r="D1089" s="130"/>
      <c r="E1089" s="101"/>
      <c r="F1089" s="101"/>
      <c r="G1089" s="101"/>
      <c r="H1089" s="101"/>
      <c r="I1089" s="134"/>
      <c r="J1089" s="134"/>
      <c r="K1089" s="134"/>
      <c r="L1089" s="134"/>
      <c r="M1089" s="101"/>
      <c r="N1089" s="101"/>
    </row>
    <row r="1090" spans="1:14" ht="14.25" customHeight="1">
      <c r="A1090" s="395"/>
      <c r="B1090" s="399"/>
      <c r="C1090" s="225"/>
      <c r="D1090" s="130"/>
      <c r="E1090" s="101"/>
      <c r="F1090" s="101"/>
      <c r="G1090" s="101"/>
      <c r="H1090" s="101"/>
      <c r="I1090" s="134"/>
      <c r="J1090" s="134"/>
      <c r="K1090" s="134"/>
      <c r="L1090" s="134"/>
      <c r="M1090" s="101"/>
      <c r="N1090" s="101"/>
    </row>
    <row r="1091" spans="1:14" ht="14.25" customHeight="1">
      <c r="A1091" s="395"/>
      <c r="B1091" s="399"/>
      <c r="C1091" s="225"/>
      <c r="D1091" s="130"/>
      <c r="E1091" s="101"/>
      <c r="F1091" s="101"/>
      <c r="G1091" s="101"/>
      <c r="H1091" s="101"/>
      <c r="I1091" s="134"/>
      <c r="J1091" s="134"/>
      <c r="K1091" s="134"/>
      <c r="L1091" s="134"/>
      <c r="M1091" s="101"/>
      <c r="N1091" s="101"/>
    </row>
    <row r="1092" spans="1:14" ht="14.25" customHeight="1">
      <c r="A1092" s="395"/>
      <c r="B1092" s="399"/>
      <c r="C1092" s="225"/>
      <c r="D1092" s="130"/>
      <c r="E1092" s="101"/>
      <c r="F1092" s="101"/>
      <c r="G1092" s="101"/>
      <c r="H1092" s="101"/>
      <c r="I1092" s="134"/>
      <c r="J1092" s="134"/>
      <c r="K1092" s="134"/>
      <c r="L1092" s="134"/>
      <c r="M1092" s="101"/>
      <c r="N1092" s="101"/>
    </row>
    <row r="1093" spans="1:14" ht="14.25" customHeight="1">
      <c r="A1093" s="395"/>
      <c r="B1093" s="399"/>
      <c r="C1093" s="225"/>
      <c r="D1093" s="130"/>
      <c r="E1093" s="101"/>
      <c r="F1093" s="101"/>
      <c r="G1093" s="101"/>
      <c r="H1093" s="101"/>
      <c r="I1093" s="134"/>
      <c r="J1093" s="134"/>
      <c r="K1093" s="134"/>
      <c r="L1093" s="134"/>
      <c r="M1093" s="101"/>
      <c r="N1093" s="101"/>
    </row>
    <row r="1094" spans="1:14" ht="14.25" customHeight="1">
      <c r="A1094" s="395"/>
      <c r="B1094" s="399"/>
      <c r="C1094" s="225"/>
      <c r="D1094" s="130"/>
      <c r="E1094" s="101"/>
      <c r="F1094" s="101"/>
      <c r="G1094" s="101"/>
      <c r="H1094" s="101"/>
      <c r="I1094" s="134"/>
      <c r="J1094" s="134"/>
      <c r="K1094" s="134"/>
      <c r="L1094" s="134"/>
      <c r="M1094" s="101"/>
      <c r="N1094" s="101"/>
    </row>
    <row r="1095" spans="1:14" ht="14.25" customHeight="1">
      <c r="A1095" s="395"/>
      <c r="B1095" s="399"/>
      <c r="C1095" s="225"/>
      <c r="D1095" s="130"/>
      <c r="E1095" s="101"/>
      <c r="F1095" s="101"/>
      <c r="G1095" s="101"/>
      <c r="H1095" s="101"/>
      <c r="I1095" s="134"/>
      <c r="J1095" s="134"/>
      <c r="K1095" s="134"/>
      <c r="L1095" s="134"/>
      <c r="M1095" s="101"/>
      <c r="N1095" s="101"/>
    </row>
    <row r="1096" spans="1:14" ht="14.25" customHeight="1">
      <c r="A1096" s="395"/>
      <c r="B1096" s="399"/>
      <c r="C1096" s="225"/>
      <c r="D1096" s="130"/>
      <c r="E1096" s="101"/>
      <c r="F1096" s="101"/>
      <c r="G1096" s="101"/>
      <c r="H1096" s="101"/>
      <c r="I1096" s="134"/>
      <c r="J1096" s="134"/>
      <c r="K1096" s="134"/>
      <c r="L1096" s="134"/>
      <c r="M1096" s="101"/>
      <c r="N1096" s="101"/>
    </row>
    <row r="1097" spans="1:14" ht="14.25" customHeight="1">
      <c r="A1097" s="395"/>
      <c r="B1097" s="399"/>
      <c r="C1097" s="225"/>
      <c r="D1097" s="130"/>
      <c r="E1097" s="101"/>
      <c r="F1097" s="101"/>
      <c r="G1097" s="101"/>
      <c r="H1097" s="101"/>
      <c r="I1097" s="134"/>
      <c r="J1097" s="134"/>
      <c r="K1097" s="134"/>
      <c r="L1097" s="134"/>
      <c r="M1097" s="101"/>
      <c r="N1097" s="101"/>
    </row>
    <row r="1098" spans="1:14" ht="14.25" customHeight="1">
      <c r="A1098" s="395"/>
      <c r="B1098" s="399"/>
      <c r="C1098" s="225"/>
      <c r="D1098" s="130"/>
      <c r="E1098" s="101"/>
      <c r="F1098" s="101"/>
      <c r="G1098" s="101"/>
      <c r="H1098" s="101"/>
      <c r="I1098" s="134"/>
      <c r="J1098" s="134"/>
      <c r="K1098" s="134"/>
      <c r="L1098" s="134"/>
      <c r="M1098" s="101"/>
      <c r="N1098" s="101"/>
    </row>
    <row r="1099" spans="1:14" ht="14.25" customHeight="1">
      <c r="A1099" s="395"/>
      <c r="B1099" s="399"/>
      <c r="C1099" s="225"/>
      <c r="D1099" s="130"/>
      <c r="E1099" s="101"/>
      <c r="F1099" s="101"/>
      <c r="G1099" s="101"/>
      <c r="H1099" s="101"/>
      <c r="I1099" s="134"/>
      <c r="J1099" s="134"/>
      <c r="K1099" s="134"/>
      <c r="L1099" s="134"/>
      <c r="M1099" s="101"/>
      <c r="N1099" s="101"/>
    </row>
    <row r="1100" spans="1:14" ht="14.25" customHeight="1">
      <c r="A1100" s="395"/>
      <c r="B1100" s="399"/>
      <c r="C1100" s="225"/>
      <c r="D1100" s="130"/>
      <c r="E1100" s="101"/>
      <c r="F1100" s="101"/>
      <c r="G1100" s="101"/>
      <c r="H1100" s="101"/>
      <c r="I1100" s="134"/>
      <c r="J1100" s="134"/>
      <c r="K1100" s="134"/>
      <c r="L1100" s="134"/>
      <c r="M1100" s="101"/>
      <c r="N1100" s="101"/>
    </row>
    <row r="1101" spans="1:14" ht="14.25" customHeight="1">
      <c r="A1101" s="395"/>
      <c r="B1101" s="399"/>
      <c r="C1101" s="225"/>
      <c r="D1101" s="130"/>
      <c r="E1101" s="101"/>
      <c r="F1101" s="101"/>
      <c r="G1101" s="101"/>
      <c r="H1101" s="101"/>
      <c r="I1101" s="134"/>
      <c r="J1101" s="134"/>
      <c r="K1101" s="134"/>
      <c r="L1101" s="134"/>
      <c r="M1101" s="101"/>
      <c r="N1101" s="101"/>
    </row>
    <row r="1102" spans="1:14" ht="14.25" customHeight="1">
      <c r="A1102" s="395"/>
      <c r="B1102" s="399"/>
      <c r="C1102" s="225"/>
      <c r="D1102" s="130"/>
      <c r="E1102" s="101"/>
      <c r="F1102" s="101"/>
      <c r="G1102" s="101"/>
      <c r="H1102" s="101"/>
      <c r="I1102" s="134"/>
      <c r="J1102" s="134"/>
      <c r="K1102" s="134"/>
      <c r="L1102" s="134"/>
      <c r="M1102" s="101"/>
      <c r="N1102" s="101"/>
    </row>
    <row r="1103" spans="1:14" ht="14.25" customHeight="1">
      <c r="A1103" s="395"/>
      <c r="B1103" s="399"/>
      <c r="C1103" s="225"/>
      <c r="D1103" s="130"/>
      <c r="E1103" s="101"/>
      <c r="F1103" s="101"/>
      <c r="G1103" s="101"/>
      <c r="H1103" s="101"/>
      <c r="I1103" s="134"/>
      <c r="J1103" s="134"/>
      <c r="K1103" s="134"/>
      <c r="L1103" s="134"/>
      <c r="M1103" s="101"/>
      <c r="N1103" s="101"/>
    </row>
    <row r="1104" spans="1:14" ht="14.25" customHeight="1">
      <c r="A1104" s="395"/>
      <c r="B1104" s="399"/>
      <c r="C1104" s="225"/>
      <c r="D1104" s="130"/>
      <c r="E1104" s="101"/>
      <c r="F1104" s="101"/>
      <c r="G1104" s="101"/>
      <c r="H1104" s="101"/>
      <c r="I1104" s="134"/>
      <c r="J1104" s="134"/>
      <c r="K1104" s="134"/>
      <c r="L1104" s="134"/>
      <c r="M1104" s="101"/>
      <c r="N1104" s="101"/>
    </row>
    <row r="1105" spans="1:14" ht="14.25" customHeight="1">
      <c r="A1105" s="395"/>
      <c r="B1105" s="399"/>
      <c r="C1105" s="225"/>
      <c r="D1105" s="130"/>
      <c r="E1105" s="101"/>
      <c r="F1105" s="101"/>
      <c r="G1105" s="101"/>
      <c r="H1105" s="101"/>
      <c r="I1105" s="134"/>
      <c r="J1105" s="134"/>
      <c r="K1105" s="134"/>
      <c r="L1105" s="134"/>
      <c r="M1105" s="101"/>
      <c r="N1105" s="101"/>
    </row>
    <row r="1106" spans="1:14" ht="14.25" customHeight="1">
      <c r="A1106" s="395"/>
      <c r="B1106" s="399"/>
      <c r="C1106" s="225"/>
      <c r="D1106" s="130"/>
      <c r="E1106" s="101"/>
      <c r="F1106" s="101"/>
      <c r="G1106" s="101"/>
      <c r="H1106" s="101"/>
      <c r="I1106" s="134"/>
      <c r="J1106" s="134"/>
      <c r="K1106" s="134"/>
      <c r="L1106" s="134"/>
      <c r="M1106" s="101"/>
      <c r="N1106" s="101"/>
    </row>
    <row r="1107" spans="1:14" ht="14.25" customHeight="1">
      <c r="A1107" s="395"/>
      <c r="B1107" s="399"/>
      <c r="C1107" s="225"/>
      <c r="D1107" s="130"/>
      <c r="E1107" s="101"/>
      <c r="F1107" s="101"/>
      <c r="G1107" s="101"/>
      <c r="H1107" s="101"/>
      <c r="I1107" s="134"/>
      <c r="J1107" s="134"/>
      <c r="K1107" s="134"/>
      <c r="L1107" s="134"/>
      <c r="M1107" s="101"/>
      <c r="N1107" s="101"/>
    </row>
    <row r="1108" spans="1:14" ht="14.25" customHeight="1">
      <c r="A1108" s="395"/>
      <c r="B1108" s="399"/>
      <c r="C1108" s="225"/>
      <c r="D1108" s="130"/>
      <c r="E1108" s="101"/>
      <c r="F1108" s="101"/>
      <c r="G1108" s="101"/>
      <c r="H1108" s="101"/>
      <c r="I1108" s="134"/>
      <c r="J1108" s="134"/>
      <c r="K1108" s="134"/>
      <c r="L1108" s="134"/>
      <c r="M1108" s="101"/>
      <c r="N1108" s="101"/>
    </row>
    <row r="1109" spans="1:14" ht="14.25" customHeight="1">
      <c r="A1109" s="395"/>
      <c r="B1109" s="399"/>
      <c r="C1109" s="225"/>
      <c r="D1109" s="130"/>
      <c r="E1109" s="101"/>
      <c r="F1109" s="101"/>
      <c r="G1109" s="101"/>
      <c r="H1109" s="101"/>
      <c r="I1109" s="134"/>
      <c r="J1109" s="134"/>
      <c r="K1109" s="134"/>
      <c r="L1109" s="134"/>
      <c r="M1109" s="101"/>
      <c r="N1109" s="101"/>
    </row>
    <row r="1110" spans="1:14" ht="14.25" customHeight="1">
      <c r="A1110" s="395"/>
      <c r="B1110" s="399"/>
      <c r="C1110" s="225"/>
      <c r="D1110" s="130"/>
      <c r="E1110" s="101"/>
      <c r="F1110" s="101"/>
      <c r="G1110" s="101"/>
      <c r="H1110" s="101"/>
      <c r="I1110" s="134"/>
      <c r="J1110" s="134"/>
      <c r="K1110" s="134"/>
      <c r="L1110" s="134"/>
      <c r="M1110" s="101"/>
      <c r="N1110" s="101"/>
    </row>
    <row r="1111" spans="1:14" ht="14.25" customHeight="1">
      <c r="A1111" s="395"/>
      <c r="B1111" s="399"/>
      <c r="C1111" s="225"/>
      <c r="D1111" s="130"/>
      <c r="E1111" s="101"/>
      <c r="F1111" s="101"/>
      <c r="G1111" s="101"/>
      <c r="H1111" s="101"/>
      <c r="I1111" s="134"/>
      <c r="J1111" s="134"/>
      <c r="K1111" s="134"/>
      <c r="L1111" s="134"/>
      <c r="M1111" s="101"/>
      <c r="N1111" s="101"/>
    </row>
    <row r="1112" spans="1:14" ht="14.25" customHeight="1">
      <c r="A1112" s="395"/>
      <c r="B1112" s="399"/>
      <c r="C1112" s="225"/>
      <c r="D1112" s="130"/>
      <c r="E1112" s="101"/>
      <c r="F1112" s="101"/>
      <c r="G1112" s="101"/>
      <c r="H1112" s="101"/>
      <c r="I1112" s="134"/>
      <c r="J1112" s="134"/>
      <c r="K1112" s="134"/>
      <c r="L1112" s="134"/>
      <c r="M1112" s="101"/>
      <c r="N1112" s="101"/>
    </row>
    <row r="1113" spans="1:14" ht="14.25" customHeight="1">
      <c r="A1113" s="395"/>
      <c r="B1113" s="399"/>
      <c r="C1113" s="225"/>
      <c r="D1113" s="130"/>
      <c r="E1113" s="101"/>
      <c r="F1113" s="101"/>
      <c r="G1113" s="101"/>
      <c r="H1113" s="101"/>
      <c r="I1113" s="134"/>
      <c r="J1113" s="134"/>
      <c r="K1113" s="134"/>
      <c r="L1113" s="134"/>
      <c r="M1113" s="101"/>
      <c r="N1113" s="101"/>
    </row>
    <row r="1114" spans="1:14" ht="14.25" customHeight="1">
      <c r="A1114" s="395"/>
      <c r="B1114" s="399"/>
      <c r="C1114" s="225"/>
      <c r="D1114" s="130"/>
      <c r="E1114" s="101"/>
      <c r="F1114" s="101"/>
      <c r="G1114" s="101"/>
      <c r="H1114" s="101"/>
      <c r="I1114" s="134"/>
      <c r="J1114" s="134"/>
      <c r="K1114" s="134"/>
      <c r="L1114" s="134"/>
      <c r="M1114" s="101"/>
      <c r="N1114" s="101"/>
    </row>
    <row r="1115" spans="1:14" ht="14.25" customHeight="1">
      <c r="A1115" s="395"/>
      <c r="B1115" s="399"/>
      <c r="C1115" s="225"/>
      <c r="D1115" s="130"/>
      <c r="E1115" s="101"/>
      <c r="F1115" s="101"/>
      <c r="G1115" s="101"/>
      <c r="H1115" s="101"/>
      <c r="I1115" s="134"/>
      <c r="J1115" s="134"/>
      <c r="K1115" s="134"/>
      <c r="L1115" s="134"/>
      <c r="M1115" s="101"/>
      <c r="N1115" s="101"/>
    </row>
    <row r="1116" spans="1:14" ht="14.25" customHeight="1">
      <c r="A1116" s="395"/>
      <c r="B1116" s="399"/>
      <c r="C1116" s="225"/>
      <c r="D1116" s="130"/>
      <c r="E1116" s="101"/>
      <c r="F1116" s="101"/>
      <c r="G1116" s="101"/>
      <c r="H1116" s="101"/>
      <c r="I1116" s="134"/>
      <c r="J1116" s="134"/>
      <c r="K1116" s="134"/>
      <c r="L1116" s="134"/>
      <c r="M1116" s="101"/>
      <c r="N1116" s="101"/>
    </row>
    <row r="1117" spans="1:14" ht="14.25" customHeight="1">
      <c r="A1117" s="395"/>
      <c r="B1117" s="399"/>
      <c r="C1117" s="225"/>
      <c r="D1117" s="130"/>
      <c r="E1117" s="101"/>
      <c r="F1117" s="101"/>
      <c r="G1117" s="101"/>
      <c r="H1117" s="101"/>
      <c r="I1117" s="134"/>
      <c r="J1117" s="134"/>
      <c r="K1117" s="134"/>
      <c r="L1117" s="134"/>
      <c r="M1117" s="101"/>
      <c r="N1117" s="101"/>
    </row>
    <row r="1118" spans="1:14" ht="14.25" customHeight="1">
      <c r="A1118" s="395"/>
      <c r="B1118" s="399"/>
      <c r="C1118" s="225"/>
      <c r="D1118" s="130"/>
      <c r="E1118" s="101"/>
      <c r="F1118" s="101"/>
      <c r="G1118" s="101"/>
      <c r="H1118" s="101"/>
      <c r="I1118" s="134"/>
      <c r="J1118" s="134"/>
      <c r="K1118" s="134"/>
      <c r="L1118" s="134"/>
      <c r="M1118" s="101"/>
      <c r="N1118" s="101"/>
    </row>
    <row r="1119" spans="1:14" ht="14.25" customHeight="1">
      <c r="A1119" s="395"/>
      <c r="B1119" s="399"/>
      <c r="C1119" s="225"/>
      <c r="D1119" s="130"/>
      <c r="E1119" s="101"/>
      <c r="F1119" s="101"/>
      <c r="G1119" s="101"/>
      <c r="H1119" s="101"/>
      <c r="I1119" s="134"/>
      <c r="J1119" s="134"/>
      <c r="K1119" s="134"/>
      <c r="L1119" s="134"/>
      <c r="M1119" s="101"/>
      <c r="N1119" s="101"/>
    </row>
    <row r="1120" spans="1:14" ht="14.25" customHeight="1">
      <c r="A1120" s="395"/>
      <c r="B1120" s="399"/>
      <c r="C1120" s="225"/>
      <c r="D1120" s="130"/>
      <c r="E1120" s="101"/>
      <c r="F1120" s="101"/>
      <c r="G1120" s="101"/>
      <c r="H1120" s="101"/>
      <c r="I1120" s="134"/>
      <c r="J1120" s="134"/>
      <c r="K1120" s="134"/>
      <c r="L1120" s="134"/>
      <c r="M1120" s="101"/>
      <c r="N1120" s="101"/>
    </row>
    <row r="1121" spans="1:14" ht="14.25" customHeight="1">
      <c r="A1121" s="395"/>
      <c r="B1121" s="399"/>
      <c r="C1121" s="225"/>
      <c r="D1121" s="130"/>
      <c r="E1121" s="101"/>
      <c r="F1121" s="101"/>
      <c r="G1121" s="101"/>
      <c r="H1121" s="101"/>
      <c r="I1121" s="134"/>
      <c r="J1121" s="134"/>
      <c r="K1121" s="134"/>
      <c r="L1121" s="134"/>
      <c r="M1121" s="101"/>
      <c r="N1121" s="101"/>
    </row>
    <row r="1122" spans="1:14" ht="14.25" customHeight="1">
      <c r="A1122" s="395"/>
      <c r="B1122" s="399"/>
      <c r="C1122" s="225"/>
      <c r="D1122" s="130"/>
      <c r="E1122" s="101"/>
      <c r="F1122" s="101"/>
      <c r="G1122" s="101"/>
      <c r="H1122" s="101"/>
      <c r="I1122" s="134"/>
      <c r="J1122" s="134"/>
      <c r="K1122" s="134"/>
      <c r="L1122" s="134"/>
      <c r="M1122" s="101"/>
      <c r="N1122" s="101"/>
    </row>
    <row r="1123" spans="1:14" ht="14.25" customHeight="1">
      <c r="A1123" s="395"/>
      <c r="B1123" s="399"/>
      <c r="C1123" s="225"/>
      <c r="D1123" s="130"/>
      <c r="E1123" s="101"/>
      <c r="F1123" s="101"/>
      <c r="G1123" s="101"/>
      <c r="H1123" s="101"/>
      <c r="I1123" s="134"/>
      <c r="J1123" s="134"/>
      <c r="K1123" s="134"/>
      <c r="L1123" s="134"/>
      <c r="M1123" s="101"/>
      <c r="N1123" s="101"/>
    </row>
    <row r="1124" spans="1:14" ht="14.25" customHeight="1">
      <c r="A1124" s="395"/>
      <c r="B1124" s="399"/>
      <c r="C1124" s="225"/>
      <c r="D1124" s="130"/>
      <c r="E1124" s="101"/>
      <c r="F1124" s="101"/>
      <c r="G1124" s="101"/>
      <c r="H1124" s="101"/>
      <c r="I1124" s="134"/>
      <c r="J1124" s="134"/>
      <c r="K1124" s="134"/>
      <c r="L1124" s="134"/>
      <c r="M1124" s="101"/>
      <c r="N1124" s="101"/>
    </row>
    <row r="1125" spans="1:14" ht="14.25" customHeight="1">
      <c r="A1125" s="395"/>
      <c r="B1125" s="399"/>
      <c r="C1125" s="225"/>
      <c r="D1125" s="130"/>
      <c r="E1125" s="101"/>
      <c r="F1125" s="101"/>
      <c r="G1125" s="101"/>
      <c r="H1125" s="101"/>
      <c r="I1125" s="134"/>
      <c r="J1125" s="134"/>
      <c r="K1125" s="134"/>
      <c r="L1125" s="134"/>
      <c r="M1125" s="101"/>
      <c r="N1125" s="101"/>
    </row>
    <row r="1126" spans="1:14" ht="14.25" customHeight="1">
      <c r="A1126" s="395"/>
      <c r="B1126" s="399"/>
      <c r="C1126" s="225"/>
      <c r="D1126" s="130"/>
      <c r="E1126" s="101"/>
      <c r="F1126" s="101"/>
      <c r="G1126" s="101"/>
      <c r="H1126" s="101"/>
      <c r="I1126" s="134"/>
      <c r="J1126" s="134"/>
      <c r="K1126" s="134"/>
      <c r="L1126" s="134"/>
      <c r="M1126" s="101"/>
      <c r="N1126" s="101"/>
    </row>
    <row r="1127" spans="1:14" ht="14.25" customHeight="1">
      <c r="A1127" s="395"/>
      <c r="B1127" s="399"/>
      <c r="C1127" s="225"/>
      <c r="D1127" s="130"/>
      <c r="E1127" s="101"/>
      <c r="F1127" s="101"/>
      <c r="G1127" s="101"/>
      <c r="H1127" s="101"/>
      <c r="I1127" s="134"/>
      <c r="J1127" s="134"/>
      <c r="K1127" s="134"/>
      <c r="L1127" s="134"/>
      <c r="M1127" s="101"/>
      <c r="N1127" s="101"/>
    </row>
    <row r="1128" spans="1:14" ht="14.25" customHeight="1">
      <c r="A1128" s="395"/>
      <c r="B1128" s="399"/>
      <c r="C1128" s="225"/>
      <c r="D1128" s="130"/>
      <c r="E1128" s="101"/>
      <c r="F1128" s="101"/>
      <c r="G1128" s="101"/>
      <c r="H1128" s="101"/>
      <c r="I1128" s="134"/>
      <c r="J1128" s="134"/>
      <c r="K1128" s="134"/>
      <c r="L1128" s="134"/>
      <c r="M1128" s="101"/>
      <c r="N1128" s="101"/>
    </row>
    <row r="1129" spans="1:14" ht="14.25" customHeight="1">
      <c r="A1129" s="395"/>
      <c r="B1129" s="399"/>
      <c r="C1129" s="225"/>
      <c r="D1129" s="130"/>
      <c r="E1129" s="101"/>
      <c r="F1129" s="101"/>
      <c r="G1129" s="101"/>
      <c r="H1129" s="101"/>
      <c r="I1129" s="134"/>
      <c r="J1129" s="134"/>
      <c r="K1129" s="134"/>
      <c r="L1129" s="134"/>
      <c r="M1129" s="101"/>
      <c r="N1129" s="101"/>
    </row>
    <row r="1130" spans="1:14" ht="14.25" customHeight="1">
      <c r="A1130" s="395"/>
      <c r="B1130" s="399"/>
      <c r="C1130" s="225"/>
      <c r="D1130" s="130"/>
      <c r="E1130" s="101"/>
      <c r="F1130" s="101"/>
      <c r="G1130" s="101"/>
      <c r="H1130" s="101"/>
      <c r="I1130" s="134"/>
      <c r="J1130" s="134"/>
      <c r="K1130" s="134"/>
      <c r="L1130" s="134"/>
      <c r="M1130" s="101"/>
      <c r="N1130" s="101"/>
    </row>
    <row r="1131" spans="1:14" ht="14.25" customHeight="1">
      <c r="A1131" s="395"/>
      <c r="B1131" s="399"/>
      <c r="C1131" s="225"/>
      <c r="D1131" s="130"/>
      <c r="E1131" s="101"/>
      <c r="F1131" s="101"/>
      <c r="G1131" s="101"/>
      <c r="H1131" s="101"/>
      <c r="I1131" s="134"/>
      <c r="J1131" s="134"/>
      <c r="K1131" s="134"/>
      <c r="L1131" s="134"/>
      <c r="M1131" s="101"/>
      <c r="N1131" s="101"/>
    </row>
    <row r="1132" spans="1:14" ht="14.25" customHeight="1">
      <c r="A1132" s="395"/>
      <c r="B1132" s="399"/>
      <c r="C1132" s="225"/>
      <c r="D1132" s="130"/>
      <c r="E1132" s="101"/>
      <c r="F1132" s="101"/>
      <c r="G1132" s="101"/>
      <c r="H1132" s="101"/>
      <c r="I1132" s="134"/>
      <c r="J1132" s="134"/>
      <c r="K1132" s="134"/>
      <c r="L1132" s="134"/>
      <c r="M1132" s="101"/>
      <c r="N1132" s="101"/>
    </row>
    <row r="1133" spans="1:14" ht="14.25" customHeight="1">
      <c r="A1133" s="395"/>
      <c r="B1133" s="399"/>
      <c r="C1133" s="225"/>
      <c r="D1133" s="130"/>
      <c r="E1133" s="101"/>
      <c r="F1133" s="101"/>
      <c r="G1133" s="101"/>
      <c r="H1133" s="101"/>
      <c r="I1133" s="134"/>
      <c r="J1133" s="134"/>
      <c r="K1133" s="134"/>
      <c r="L1133" s="134"/>
      <c r="M1133" s="101"/>
      <c r="N1133" s="101"/>
    </row>
    <row r="1134" spans="1:14" ht="14.25" customHeight="1">
      <c r="A1134" s="395"/>
      <c r="B1134" s="399"/>
      <c r="C1134" s="225"/>
      <c r="D1134" s="130"/>
      <c r="E1134" s="101"/>
      <c r="F1134" s="101"/>
      <c r="G1134" s="101"/>
      <c r="H1134" s="101"/>
      <c r="I1134" s="134"/>
      <c r="J1134" s="134"/>
      <c r="K1134" s="134"/>
      <c r="L1134" s="134"/>
      <c r="M1134" s="101"/>
      <c r="N1134" s="101"/>
    </row>
    <row r="1135" spans="1:14" ht="14.25" customHeight="1">
      <c r="A1135" s="395"/>
      <c r="B1135" s="399"/>
      <c r="C1135" s="225"/>
      <c r="D1135" s="130"/>
      <c r="E1135" s="101"/>
      <c r="F1135" s="101"/>
      <c r="G1135" s="101"/>
      <c r="H1135" s="101"/>
      <c r="I1135" s="134"/>
      <c r="J1135" s="134"/>
      <c r="K1135" s="134"/>
      <c r="L1135" s="134"/>
      <c r="M1135" s="101"/>
      <c r="N1135" s="101"/>
    </row>
    <row r="1136" spans="1:14" ht="14.25" customHeight="1">
      <c r="A1136" s="395"/>
      <c r="B1136" s="399"/>
      <c r="C1136" s="225"/>
      <c r="D1136" s="130"/>
      <c r="E1136" s="101"/>
      <c r="F1136" s="101"/>
      <c r="G1136" s="101"/>
      <c r="H1136" s="101"/>
      <c r="I1136" s="134"/>
      <c r="J1136" s="134"/>
      <c r="K1136" s="134"/>
      <c r="L1136" s="134"/>
      <c r="M1136" s="101"/>
      <c r="N1136" s="101"/>
    </row>
    <row r="1137" spans="1:14" ht="14.25" customHeight="1">
      <c r="A1137" s="395"/>
      <c r="B1137" s="399"/>
      <c r="C1137" s="225"/>
      <c r="D1137" s="130"/>
      <c r="E1137" s="101"/>
      <c r="F1137" s="101"/>
      <c r="G1137" s="101"/>
      <c r="H1137" s="101"/>
      <c r="I1137" s="134"/>
      <c r="J1137" s="134"/>
      <c r="K1137" s="134"/>
      <c r="L1137" s="134"/>
      <c r="M1137" s="101"/>
      <c r="N1137" s="101"/>
    </row>
    <row r="1138" spans="1:14" ht="14.25" customHeight="1">
      <c r="A1138" s="395"/>
      <c r="B1138" s="399"/>
      <c r="C1138" s="225"/>
      <c r="D1138" s="130"/>
      <c r="E1138" s="101"/>
      <c r="F1138" s="101"/>
      <c r="G1138" s="101"/>
      <c r="H1138" s="101"/>
      <c r="I1138" s="134"/>
      <c r="J1138" s="134"/>
      <c r="K1138" s="134"/>
      <c r="L1138" s="134"/>
      <c r="M1138" s="101"/>
      <c r="N1138" s="101"/>
    </row>
    <row r="1139" spans="1:14" ht="14.25" customHeight="1">
      <c r="A1139" s="395"/>
      <c r="B1139" s="399"/>
      <c r="C1139" s="225"/>
      <c r="D1139" s="130"/>
      <c r="E1139" s="101"/>
      <c r="F1139" s="101"/>
      <c r="G1139" s="101"/>
      <c r="H1139" s="101"/>
      <c r="I1139" s="134"/>
      <c r="J1139" s="134"/>
      <c r="K1139" s="134"/>
      <c r="L1139" s="134"/>
      <c r="M1139" s="101"/>
      <c r="N1139" s="101"/>
    </row>
    <row r="1140" spans="1:14" ht="14.25" customHeight="1">
      <c r="A1140" s="395"/>
      <c r="B1140" s="399"/>
      <c r="C1140" s="225"/>
      <c r="D1140" s="130"/>
      <c r="E1140" s="101"/>
      <c r="F1140" s="101"/>
      <c r="G1140" s="101"/>
      <c r="H1140" s="101"/>
      <c r="I1140" s="134"/>
      <c r="J1140" s="134"/>
      <c r="K1140" s="134"/>
      <c r="L1140" s="134"/>
      <c r="M1140" s="101"/>
      <c r="N1140" s="101"/>
    </row>
    <row r="1141" spans="1:14" ht="14.25" customHeight="1">
      <c r="A1141" s="395"/>
      <c r="B1141" s="399"/>
      <c r="C1141" s="225"/>
      <c r="D1141" s="130"/>
      <c r="E1141" s="101"/>
      <c r="F1141" s="101"/>
      <c r="G1141" s="101"/>
      <c r="H1141" s="101"/>
      <c r="I1141" s="134"/>
      <c r="J1141" s="134"/>
      <c r="K1141" s="134"/>
      <c r="L1141" s="134"/>
      <c r="M1141" s="101"/>
      <c r="N1141" s="101"/>
    </row>
    <row r="1142" spans="1:14" ht="14.25" customHeight="1">
      <c r="A1142" s="395"/>
      <c r="B1142" s="399"/>
      <c r="C1142" s="225"/>
      <c r="D1142" s="130"/>
      <c r="E1142" s="101"/>
      <c r="F1142" s="101"/>
      <c r="G1142" s="101"/>
      <c r="H1142" s="101"/>
      <c r="I1142" s="134"/>
      <c r="J1142" s="134"/>
      <c r="K1142" s="134"/>
      <c r="L1142" s="134"/>
      <c r="M1142" s="101"/>
      <c r="N1142" s="101"/>
    </row>
    <row r="1143" spans="1:14" ht="14.25" customHeight="1">
      <c r="A1143" s="395"/>
      <c r="B1143" s="399"/>
      <c r="C1143" s="225"/>
      <c r="D1143" s="130"/>
      <c r="E1143" s="101"/>
      <c r="F1143" s="101"/>
      <c r="G1143" s="101"/>
      <c r="H1143" s="101"/>
      <c r="I1143" s="134"/>
      <c r="J1143" s="134"/>
      <c r="K1143" s="134"/>
      <c r="L1143" s="134"/>
      <c r="M1143" s="101"/>
      <c r="N1143" s="101"/>
    </row>
    <row r="1144" spans="1:14" ht="14.25" customHeight="1">
      <c r="A1144" s="395"/>
      <c r="B1144" s="399"/>
      <c r="C1144" s="225"/>
      <c r="D1144" s="130"/>
      <c r="E1144" s="101"/>
      <c r="F1144" s="101"/>
      <c r="G1144" s="101"/>
      <c r="H1144" s="101"/>
      <c r="I1144" s="134"/>
      <c r="J1144" s="134"/>
      <c r="K1144" s="134"/>
      <c r="L1144" s="134"/>
      <c r="M1144" s="101"/>
      <c r="N1144" s="101"/>
    </row>
    <row r="1145" spans="1:14" ht="14.25" customHeight="1">
      <c r="A1145" s="395"/>
      <c r="B1145" s="399"/>
      <c r="C1145" s="225"/>
      <c r="D1145" s="130"/>
      <c r="E1145" s="101"/>
      <c r="F1145" s="101"/>
      <c r="G1145" s="101"/>
      <c r="H1145" s="101"/>
      <c r="I1145" s="134"/>
      <c r="J1145" s="134"/>
      <c r="K1145" s="134"/>
      <c r="L1145" s="134"/>
      <c r="M1145" s="101"/>
      <c r="N1145" s="101"/>
    </row>
    <row r="1146" spans="1:14" ht="14.25" customHeight="1">
      <c r="A1146" s="395"/>
      <c r="B1146" s="399"/>
      <c r="C1146" s="225"/>
      <c r="D1146" s="130"/>
      <c r="E1146" s="101"/>
      <c r="F1146" s="101"/>
      <c r="G1146" s="101"/>
      <c r="H1146" s="101"/>
      <c r="I1146" s="134"/>
      <c r="J1146" s="134"/>
      <c r="K1146" s="134"/>
      <c r="L1146" s="134"/>
      <c r="M1146" s="101"/>
      <c r="N1146" s="101"/>
    </row>
    <row r="1147" spans="1:14" ht="14.25" customHeight="1">
      <c r="A1147" s="395"/>
      <c r="B1147" s="399"/>
      <c r="C1147" s="225"/>
      <c r="D1147" s="130"/>
      <c r="E1147" s="101"/>
      <c r="F1147" s="101"/>
      <c r="G1147" s="101"/>
      <c r="H1147" s="101"/>
      <c r="I1147" s="134"/>
      <c r="J1147" s="134"/>
      <c r="K1147" s="134"/>
      <c r="L1147" s="134"/>
      <c r="M1147" s="101"/>
      <c r="N1147" s="101"/>
    </row>
    <row r="1148" spans="1:14" ht="14.25" customHeight="1">
      <c r="A1148" s="395"/>
      <c r="B1148" s="399"/>
      <c r="C1148" s="225"/>
      <c r="D1148" s="130"/>
      <c r="E1148" s="101"/>
      <c r="F1148" s="101"/>
      <c r="G1148" s="101"/>
      <c r="H1148" s="101"/>
      <c r="I1148" s="134"/>
      <c r="J1148" s="134"/>
      <c r="K1148" s="134"/>
      <c r="L1148" s="134"/>
      <c r="M1148" s="101"/>
      <c r="N1148" s="101"/>
    </row>
    <row r="1149" spans="1:14" ht="14.25" customHeight="1">
      <c r="A1149" s="395"/>
      <c r="B1149" s="399"/>
      <c r="C1149" s="225"/>
      <c r="D1149" s="130"/>
      <c r="E1149" s="101"/>
      <c r="F1149" s="101"/>
      <c r="G1149" s="101"/>
      <c r="H1149" s="101"/>
      <c r="I1149" s="134"/>
      <c r="J1149" s="134"/>
      <c r="K1149" s="134"/>
      <c r="L1149" s="134"/>
      <c r="M1149" s="101"/>
      <c r="N1149" s="101"/>
    </row>
    <row r="1150" spans="1:14" ht="14.25" customHeight="1">
      <c r="A1150" s="395"/>
      <c r="B1150" s="399"/>
      <c r="C1150" s="225"/>
      <c r="D1150" s="130"/>
      <c r="E1150" s="101"/>
      <c r="F1150" s="101"/>
      <c r="G1150" s="101"/>
      <c r="H1150" s="101"/>
      <c r="I1150" s="134"/>
      <c r="J1150" s="134"/>
      <c r="K1150" s="134"/>
      <c r="L1150" s="134"/>
      <c r="M1150" s="101"/>
      <c r="N1150" s="101"/>
    </row>
    <row r="1151" spans="1:14" ht="14.25" customHeight="1">
      <c r="A1151" s="395"/>
      <c r="B1151" s="399"/>
      <c r="C1151" s="225"/>
      <c r="D1151" s="130"/>
      <c r="E1151" s="101"/>
      <c r="F1151" s="101"/>
      <c r="G1151" s="101"/>
      <c r="H1151" s="101"/>
      <c r="I1151" s="134"/>
      <c r="J1151" s="134"/>
      <c r="K1151" s="134"/>
      <c r="L1151" s="134"/>
      <c r="M1151" s="101"/>
      <c r="N1151" s="101"/>
    </row>
    <row r="1152" spans="1:14" ht="14.25" customHeight="1">
      <c r="A1152" s="395"/>
      <c r="B1152" s="399"/>
      <c r="C1152" s="225"/>
      <c r="D1152" s="130"/>
      <c r="E1152" s="101"/>
      <c r="F1152" s="101"/>
      <c r="G1152" s="101"/>
      <c r="H1152" s="101"/>
      <c r="I1152" s="134"/>
      <c r="J1152" s="134"/>
      <c r="K1152" s="134"/>
      <c r="L1152" s="134"/>
      <c r="M1152" s="101"/>
      <c r="N1152" s="101"/>
    </row>
    <row r="1153" spans="1:14" ht="14.25" customHeight="1">
      <c r="A1153" s="395"/>
      <c r="B1153" s="399"/>
      <c r="C1153" s="225"/>
      <c r="D1153" s="130"/>
      <c r="E1153" s="101"/>
      <c r="F1153" s="101"/>
      <c r="G1153" s="101"/>
      <c r="H1153" s="101"/>
      <c r="I1153" s="134"/>
      <c r="J1153" s="134"/>
      <c r="K1153" s="134"/>
      <c r="L1153" s="134"/>
      <c r="M1153" s="101"/>
      <c r="N1153" s="101"/>
    </row>
    <row r="1154" spans="1:14" ht="14.25" customHeight="1">
      <c r="A1154" s="395"/>
      <c r="B1154" s="399"/>
      <c r="C1154" s="225"/>
      <c r="D1154" s="130"/>
      <c r="E1154" s="101"/>
      <c r="F1154" s="101"/>
      <c r="G1154" s="101"/>
      <c r="H1154" s="101"/>
      <c r="I1154" s="134"/>
      <c r="J1154" s="134"/>
      <c r="K1154" s="134"/>
      <c r="L1154" s="134"/>
      <c r="M1154" s="101"/>
      <c r="N1154" s="101"/>
    </row>
    <row r="1155" spans="1:14" ht="14.25" customHeight="1">
      <c r="A1155" s="395"/>
      <c r="B1155" s="399"/>
      <c r="C1155" s="225"/>
      <c r="D1155" s="130"/>
      <c r="E1155" s="101"/>
      <c r="F1155" s="101"/>
      <c r="G1155" s="101"/>
      <c r="H1155" s="101"/>
      <c r="I1155" s="134"/>
      <c r="J1155" s="134"/>
      <c r="K1155" s="134"/>
      <c r="L1155" s="134"/>
      <c r="M1155" s="101"/>
      <c r="N1155" s="101"/>
    </row>
    <row r="1156" spans="1:14" ht="14.25" customHeight="1">
      <c r="A1156" s="395"/>
      <c r="B1156" s="399"/>
      <c r="C1156" s="225"/>
      <c r="D1156" s="130"/>
      <c r="E1156" s="101"/>
      <c r="F1156" s="101"/>
      <c r="G1156" s="101"/>
      <c r="H1156" s="101"/>
      <c r="I1156" s="134"/>
      <c r="J1156" s="134"/>
      <c r="K1156" s="134"/>
      <c r="L1156" s="134"/>
      <c r="M1156" s="101"/>
      <c r="N1156" s="101"/>
    </row>
    <row r="1157" spans="1:14" ht="14.25" customHeight="1">
      <c r="A1157" s="395"/>
      <c r="B1157" s="399"/>
      <c r="C1157" s="225"/>
      <c r="D1157" s="130"/>
      <c r="E1157" s="101"/>
      <c r="F1157" s="101"/>
      <c r="G1157" s="101"/>
      <c r="H1157" s="101"/>
      <c r="I1157" s="134"/>
      <c r="J1157" s="134"/>
      <c r="K1157" s="134"/>
      <c r="L1157" s="134"/>
      <c r="M1157" s="101"/>
      <c r="N1157" s="101"/>
    </row>
    <row r="1158" spans="1:14" ht="14.25" customHeight="1">
      <c r="A1158" s="395"/>
      <c r="B1158" s="399"/>
      <c r="C1158" s="225"/>
      <c r="D1158" s="130"/>
      <c r="E1158" s="101"/>
      <c r="F1158" s="101"/>
      <c r="G1158" s="101"/>
      <c r="H1158" s="101"/>
      <c r="I1158" s="134"/>
      <c r="J1158" s="134"/>
      <c r="K1158" s="134"/>
      <c r="L1158" s="134"/>
      <c r="M1158" s="101"/>
      <c r="N1158" s="101"/>
    </row>
    <row r="1159" spans="1:14" ht="14.25" customHeight="1">
      <c r="A1159" s="395"/>
      <c r="B1159" s="399"/>
      <c r="C1159" s="225"/>
      <c r="D1159" s="130"/>
      <c r="E1159" s="101"/>
      <c r="F1159" s="101"/>
      <c r="G1159" s="101"/>
      <c r="H1159" s="101"/>
      <c r="I1159" s="134"/>
      <c r="J1159" s="134"/>
      <c r="K1159" s="134"/>
      <c r="L1159" s="134"/>
      <c r="M1159" s="101"/>
      <c r="N1159" s="101"/>
    </row>
    <row r="1160" spans="1:14" ht="14.25" customHeight="1">
      <c r="A1160" s="395"/>
      <c r="B1160" s="399"/>
      <c r="C1160" s="225"/>
      <c r="D1160" s="130"/>
      <c r="E1160" s="101"/>
      <c r="F1160" s="101"/>
      <c r="G1160" s="101"/>
      <c r="H1160" s="101"/>
      <c r="I1160" s="134"/>
      <c r="J1160" s="134"/>
      <c r="K1160" s="134"/>
      <c r="L1160" s="134"/>
      <c r="M1160" s="101"/>
      <c r="N1160" s="101"/>
    </row>
    <row r="1161" spans="1:14" ht="14.25" customHeight="1">
      <c r="A1161" s="395"/>
      <c r="B1161" s="399"/>
      <c r="C1161" s="225"/>
      <c r="D1161" s="130"/>
      <c r="E1161" s="101"/>
      <c r="F1161" s="101"/>
      <c r="G1161" s="101"/>
      <c r="H1161" s="101"/>
      <c r="I1161" s="134"/>
      <c r="J1161" s="134"/>
      <c r="K1161" s="134"/>
      <c r="L1161" s="134"/>
      <c r="M1161" s="101"/>
      <c r="N1161" s="101"/>
    </row>
    <row r="1162" spans="1:14" ht="14.25" customHeight="1">
      <c r="A1162" s="395"/>
      <c r="B1162" s="399"/>
      <c r="C1162" s="225"/>
      <c r="D1162" s="130"/>
      <c r="E1162" s="101"/>
      <c r="F1162" s="101"/>
      <c r="G1162" s="101"/>
      <c r="H1162" s="101"/>
      <c r="I1162" s="134"/>
      <c r="J1162" s="134"/>
      <c r="K1162" s="134"/>
      <c r="L1162" s="134"/>
      <c r="M1162" s="101"/>
      <c r="N1162" s="101"/>
    </row>
    <row r="1163" spans="1:14" ht="14.25" customHeight="1">
      <c r="A1163" s="395"/>
      <c r="B1163" s="399"/>
      <c r="C1163" s="225"/>
      <c r="D1163" s="130"/>
      <c r="E1163" s="101"/>
      <c r="F1163" s="101"/>
      <c r="G1163" s="101"/>
      <c r="H1163" s="101"/>
      <c r="I1163" s="134"/>
      <c r="J1163" s="134"/>
      <c r="K1163" s="134"/>
      <c r="L1163" s="134"/>
      <c r="M1163" s="101"/>
      <c r="N1163" s="101"/>
    </row>
    <row r="1164" spans="1:14" ht="14.25" customHeight="1">
      <c r="A1164" s="395"/>
      <c r="B1164" s="399"/>
      <c r="C1164" s="225"/>
      <c r="D1164" s="130"/>
      <c r="E1164" s="101"/>
      <c r="F1164" s="101"/>
      <c r="G1164" s="101"/>
      <c r="H1164" s="101"/>
      <c r="I1164" s="134"/>
      <c r="J1164" s="134"/>
      <c r="K1164" s="134"/>
      <c r="L1164" s="134"/>
      <c r="M1164" s="101"/>
      <c r="N1164" s="101"/>
    </row>
    <row r="1165" spans="1:14" ht="14.25" customHeight="1">
      <c r="A1165" s="395"/>
      <c r="B1165" s="399"/>
      <c r="C1165" s="225"/>
      <c r="D1165" s="130"/>
      <c r="E1165" s="101"/>
      <c r="F1165" s="101"/>
      <c r="G1165" s="101"/>
      <c r="H1165" s="101"/>
      <c r="I1165" s="134"/>
      <c r="J1165" s="134"/>
      <c r="K1165" s="134"/>
      <c r="L1165" s="134"/>
      <c r="M1165" s="101"/>
      <c r="N1165" s="101"/>
    </row>
    <row r="1166" spans="1:14" ht="14.25" customHeight="1">
      <c r="A1166" s="395"/>
      <c r="B1166" s="399"/>
      <c r="C1166" s="225"/>
      <c r="D1166" s="130"/>
      <c r="E1166" s="101"/>
      <c r="F1166" s="101"/>
      <c r="G1166" s="101"/>
      <c r="H1166" s="101"/>
      <c r="I1166" s="134"/>
      <c r="J1166" s="134"/>
      <c r="K1166" s="134"/>
      <c r="L1166" s="134"/>
      <c r="M1166" s="101"/>
      <c r="N1166" s="101"/>
    </row>
    <row r="1167" spans="1:14" ht="14.25" customHeight="1">
      <c r="A1167" s="395"/>
      <c r="B1167" s="399"/>
      <c r="C1167" s="225"/>
      <c r="D1167" s="130"/>
      <c r="E1167" s="101"/>
      <c r="F1167" s="101"/>
      <c r="G1167" s="101"/>
      <c r="H1167" s="101"/>
      <c r="I1167" s="134"/>
      <c r="J1167" s="134"/>
      <c r="K1167" s="134"/>
      <c r="L1167" s="134"/>
      <c r="M1167" s="101"/>
      <c r="N1167" s="101"/>
    </row>
    <row r="1168" spans="1:14" ht="14.25" customHeight="1">
      <c r="A1168" s="395"/>
      <c r="B1168" s="399"/>
      <c r="C1168" s="225"/>
      <c r="D1168" s="130"/>
      <c r="E1168" s="101"/>
      <c r="F1168" s="101"/>
      <c r="G1168" s="101"/>
      <c r="H1168" s="101"/>
      <c r="I1168" s="134"/>
      <c r="J1168" s="134"/>
      <c r="K1168" s="134"/>
      <c r="L1168" s="134"/>
      <c r="M1168" s="101"/>
      <c r="N1168" s="101"/>
    </row>
    <row r="1169" spans="1:14" ht="14.25" customHeight="1">
      <c r="A1169" s="395"/>
      <c r="B1169" s="399"/>
      <c r="C1169" s="225"/>
      <c r="D1169" s="130"/>
      <c r="E1169" s="101"/>
      <c r="F1169" s="101"/>
      <c r="G1169" s="101"/>
      <c r="H1169" s="101"/>
      <c r="I1169" s="134"/>
      <c r="J1169" s="134"/>
      <c r="K1169" s="134"/>
      <c r="L1169" s="134"/>
      <c r="M1169" s="101"/>
      <c r="N1169" s="101"/>
    </row>
    <row r="1170" spans="1:14" ht="14.25" customHeight="1">
      <c r="A1170" s="395"/>
      <c r="B1170" s="399"/>
      <c r="C1170" s="225"/>
      <c r="D1170" s="130"/>
      <c r="E1170" s="101"/>
      <c r="F1170" s="101"/>
      <c r="G1170" s="101"/>
      <c r="H1170" s="101"/>
      <c r="I1170" s="134"/>
      <c r="J1170" s="134"/>
      <c r="K1170" s="134"/>
      <c r="L1170" s="134"/>
      <c r="M1170" s="101"/>
      <c r="N1170" s="101"/>
    </row>
    <row r="1171" spans="1:14" ht="14.25" customHeight="1">
      <c r="A1171" s="395"/>
      <c r="B1171" s="399"/>
      <c r="C1171" s="225"/>
      <c r="D1171" s="130"/>
      <c r="E1171" s="101"/>
      <c r="F1171" s="101"/>
      <c r="G1171" s="101"/>
      <c r="H1171" s="101"/>
      <c r="I1171" s="134"/>
      <c r="J1171" s="134"/>
      <c r="K1171" s="134"/>
      <c r="L1171" s="134"/>
      <c r="M1171" s="101"/>
      <c r="N1171" s="101"/>
    </row>
    <row r="1172" spans="1:14" ht="14.25" customHeight="1">
      <c r="A1172" s="395"/>
      <c r="B1172" s="399"/>
      <c r="C1172" s="225"/>
      <c r="D1172" s="130"/>
      <c r="E1172" s="101"/>
      <c r="F1172" s="101"/>
      <c r="G1172" s="101"/>
      <c r="H1172" s="101"/>
      <c r="I1172" s="134"/>
      <c r="J1172" s="134"/>
      <c r="K1172" s="134"/>
      <c r="L1172" s="134"/>
      <c r="M1172" s="101"/>
      <c r="N1172" s="101"/>
    </row>
    <row r="1173" spans="1:14" ht="14.25" customHeight="1">
      <c r="A1173" s="395"/>
      <c r="B1173" s="399"/>
      <c r="C1173" s="225"/>
      <c r="D1173" s="130"/>
      <c r="E1173" s="101"/>
      <c r="F1173" s="101"/>
      <c r="G1173" s="101"/>
      <c r="H1173" s="101"/>
      <c r="I1173" s="134"/>
      <c r="J1173" s="134"/>
      <c r="K1173" s="134"/>
      <c r="L1173" s="134"/>
      <c r="M1173" s="101"/>
      <c r="N1173" s="101"/>
    </row>
    <row r="1174" spans="1:14" ht="14.25" customHeight="1">
      <c r="A1174" s="395"/>
      <c r="B1174" s="399"/>
      <c r="C1174" s="225"/>
      <c r="D1174" s="130"/>
      <c r="E1174" s="101"/>
      <c r="F1174" s="101"/>
      <c r="G1174" s="101"/>
      <c r="H1174" s="101"/>
      <c r="I1174" s="134"/>
      <c r="J1174" s="134"/>
      <c r="K1174" s="134"/>
      <c r="L1174" s="134"/>
      <c r="M1174" s="101"/>
      <c r="N1174" s="101"/>
    </row>
    <row r="1175" spans="1:14" ht="14.25" customHeight="1">
      <c r="A1175" s="395"/>
      <c r="B1175" s="399"/>
      <c r="C1175" s="225"/>
      <c r="D1175" s="130"/>
      <c r="E1175" s="101"/>
      <c r="F1175" s="101"/>
      <c r="G1175" s="101"/>
      <c r="H1175" s="101"/>
      <c r="I1175" s="134"/>
      <c r="J1175" s="134"/>
      <c r="K1175" s="134"/>
      <c r="L1175" s="134"/>
      <c r="M1175" s="101"/>
      <c r="N1175" s="101"/>
    </row>
    <row r="1176" spans="1:14" ht="14.25" customHeight="1">
      <c r="A1176" s="395"/>
      <c r="B1176" s="399"/>
      <c r="C1176" s="225"/>
      <c r="D1176" s="130"/>
      <c r="E1176" s="101"/>
      <c r="F1176" s="101"/>
      <c r="G1176" s="101"/>
      <c r="H1176" s="101"/>
      <c r="I1176" s="134"/>
      <c r="J1176" s="134"/>
      <c r="K1176" s="134"/>
      <c r="L1176" s="134"/>
      <c r="M1176" s="101"/>
      <c r="N1176" s="101"/>
    </row>
    <row r="1177" spans="1:14" ht="14.25" customHeight="1">
      <c r="A1177" s="395"/>
      <c r="B1177" s="399"/>
      <c r="C1177" s="225"/>
      <c r="D1177" s="130"/>
      <c r="E1177" s="101"/>
      <c r="F1177" s="101"/>
      <c r="G1177" s="101"/>
      <c r="H1177" s="101"/>
      <c r="I1177" s="134"/>
      <c r="J1177" s="134"/>
      <c r="K1177" s="134"/>
      <c r="L1177" s="134"/>
      <c r="M1177" s="101"/>
      <c r="N1177" s="101"/>
    </row>
    <row r="1178" spans="1:14" ht="14.25" customHeight="1">
      <c r="A1178" s="395"/>
      <c r="B1178" s="399"/>
      <c r="C1178" s="225"/>
      <c r="D1178" s="130"/>
      <c r="E1178" s="101"/>
      <c r="F1178" s="101"/>
      <c r="G1178" s="101"/>
      <c r="H1178" s="101"/>
      <c r="I1178" s="134"/>
      <c r="J1178" s="134"/>
      <c r="K1178" s="134"/>
      <c r="L1178" s="134"/>
      <c r="M1178" s="101"/>
      <c r="N1178" s="101"/>
    </row>
    <row r="1179" spans="1:14" ht="14.25" customHeight="1">
      <c r="A1179" s="395"/>
      <c r="B1179" s="399"/>
      <c r="C1179" s="225"/>
      <c r="D1179" s="130"/>
      <c r="E1179" s="101"/>
      <c r="F1179" s="101"/>
      <c r="G1179" s="101"/>
      <c r="H1179" s="101"/>
      <c r="I1179" s="134"/>
      <c r="J1179" s="134"/>
      <c r="K1179" s="134"/>
      <c r="L1179" s="134"/>
      <c r="M1179" s="101"/>
      <c r="N1179" s="101"/>
    </row>
    <row r="1180" spans="1:14" ht="14.25" customHeight="1">
      <c r="A1180" s="395"/>
      <c r="B1180" s="399"/>
      <c r="C1180" s="225"/>
      <c r="D1180" s="130"/>
      <c r="E1180" s="101"/>
      <c r="F1180" s="101"/>
      <c r="G1180" s="101"/>
      <c r="H1180" s="101"/>
      <c r="I1180" s="134"/>
      <c r="J1180" s="134"/>
      <c r="K1180" s="134"/>
      <c r="L1180" s="134"/>
      <c r="M1180" s="101"/>
      <c r="N1180" s="101"/>
    </row>
    <row r="1181" spans="1:14" ht="14.25" customHeight="1">
      <c r="A1181" s="395"/>
      <c r="B1181" s="399"/>
      <c r="C1181" s="225"/>
      <c r="D1181" s="130"/>
      <c r="E1181" s="101"/>
      <c r="F1181" s="101"/>
      <c r="G1181" s="101"/>
      <c r="H1181" s="101"/>
      <c r="I1181" s="134"/>
      <c r="J1181" s="134"/>
      <c r="K1181" s="134"/>
      <c r="L1181" s="134"/>
      <c r="M1181" s="101"/>
      <c r="N1181" s="101"/>
    </row>
    <row r="1182" spans="1:14" ht="14.25" customHeight="1">
      <c r="A1182" s="395"/>
      <c r="B1182" s="399"/>
      <c r="C1182" s="225"/>
      <c r="D1182" s="130"/>
      <c r="E1182" s="101"/>
      <c r="F1182" s="101"/>
      <c r="G1182" s="101"/>
      <c r="H1182" s="101"/>
      <c r="I1182" s="134"/>
      <c r="J1182" s="134"/>
      <c r="K1182" s="134"/>
      <c r="L1182" s="134"/>
      <c r="M1182" s="101"/>
      <c r="N1182" s="101"/>
    </row>
    <row r="1183" spans="1:14" ht="14.25" customHeight="1">
      <c r="A1183" s="395"/>
      <c r="B1183" s="399"/>
      <c r="C1183" s="225"/>
      <c r="D1183" s="130"/>
      <c r="E1183" s="101"/>
      <c r="F1183" s="101"/>
      <c r="G1183" s="101"/>
      <c r="H1183" s="101"/>
      <c r="I1183" s="134"/>
      <c r="J1183" s="134"/>
      <c r="K1183" s="134"/>
      <c r="L1183" s="134"/>
      <c r="M1183" s="101"/>
      <c r="N1183" s="101"/>
    </row>
    <row r="1184" spans="1:14" ht="14.25" customHeight="1">
      <c r="A1184" s="395"/>
      <c r="B1184" s="399"/>
      <c r="C1184" s="225"/>
      <c r="D1184" s="130"/>
      <c r="E1184" s="101"/>
      <c r="F1184" s="101"/>
      <c r="G1184" s="101"/>
      <c r="H1184" s="101"/>
      <c r="I1184" s="134"/>
      <c r="J1184" s="134"/>
      <c r="K1184" s="134"/>
      <c r="L1184" s="134"/>
      <c r="M1184" s="101"/>
      <c r="N1184" s="101"/>
    </row>
    <row r="1185" spans="1:14" ht="14.25" customHeight="1">
      <c r="A1185" s="395"/>
      <c r="B1185" s="399"/>
      <c r="C1185" s="225"/>
      <c r="D1185" s="130"/>
      <c r="E1185" s="101"/>
      <c r="F1185" s="101"/>
      <c r="G1185" s="101"/>
      <c r="H1185" s="101"/>
      <c r="I1185" s="134"/>
      <c r="J1185" s="134"/>
      <c r="K1185" s="134"/>
      <c r="L1185" s="134"/>
      <c r="M1185" s="101"/>
      <c r="N1185" s="101"/>
    </row>
    <row r="1186" spans="1:14" ht="14.25" customHeight="1">
      <c r="A1186" s="395"/>
      <c r="B1186" s="399"/>
      <c r="C1186" s="225"/>
      <c r="D1186" s="130"/>
      <c r="E1186" s="101"/>
      <c r="F1186" s="101"/>
      <c r="G1186" s="101"/>
      <c r="H1186" s="101"/>
      <c r="I1186" s="134"/>
      <c r="J1186" s="134"/>
      <c r="K1186" s="134"/>
      <c r="L1186" s="134"/>
      <c r="M1186" s="101"/>
      <c r="N1186" s="101"/>
    </row>
    <row r="1187" spans="1:14" ht="14.25" customHeight="1">
      <c r="A1187" s="395"/>
      <c r="B1187" s="399"/>
      <c r="C1187" s="225"/>
      <c r="D1187" s="130"/>
      <c r="E1187" s="101"/>
      <c r="F1187" s="101"/>
      <c r="G1187" s="101"/>
      <c r="H1187" s="101"/>
      <c r="I1187" s="134"/>
      <c r="J1187" s="134"/>
      <c r="K1187" s="134"/>
      <c r="L1187" s="134"/>
      <c r="M1187" s="101"/>
      <c r="N1187" s="101"/>
    </row>
    <row r="1188" spans="1:14" ht="14.25" customHeight="1">
      <c r="A1188" s="395"/>
      <c r="B1188" s="399"/>
      <c r="C1188" s="225"/>
      <c r="D1188" s="130"/>
      <c r="E1188" s="101"/>
      <c r="F1188" s="101"/>
      <c r="G1188" s="101"/>
      <c r="H1188" s="101"/>
      <c r="I1188" s="134"/>
      <c r="J1188" s="134"/>
      <c r="K1188" s="134"/>
      <c r="L1188" s="134"/>
      <c r="M1188" s="101"/>
      <c r="N1188" s="101"/>
    </row>
    <row r="1189" spans="1:14" ht="14.25" customHeight="1">
      <c r="A1189" s="395"/>
      <c r="B1189" s="399"/>
      <c r="C1189" s="225"/>
      <c r="D1189" s="130"/>
      <c r="E1189" s="101"/>
      <c r="F1189" s="101"/>
      <c r="G1189" s="101"/>
      <c r="H1189" s="101"/>
      <c r="I1189" s="134"/>
      <c r="J1189" s="134"/>
      <c r="K1189" s="134"/>
      <c r="L1189" s="134"/>
      <c r="M1189" s="101"/>
      <c r="N1189" s="101"/>
    </row>
    <row r="1190" spans="1:14" ht="14.25" customHeight="1">
      <c r="A1190" s="395"/>
      <c r="B1190" s="399"/>
      <c r="C1190" s="225"/>
      <c r="D1190" s="130"/>
      <c r="E1190" s="101"/>
      <c r="F1190" s="101"/>
      <c r="G1190" s="101"/>
      <c r="H1190" s="101"/>
      <c r="I1190" s="134"/>
      <c r="J1190" s="134"/>
      <c r="K1190" s="134"/>
      <c r="L1190" s="134"/>
      <c r="M1190" s="101"/>
      <c r="N1190" s="101"/>
    </row>
    <row r="1191" spans="1:14" ht="14.25" customHeight="1">
      <c r="A1191" s="395"/>
      <c r="B1191" s="399"/>
      <c r="C1191" s="225"/>
      <c r="D1191" s="130"/>
      <c r="E1191" s="101"/>
      <c r="F1191" s="101"/>
      <c r="G1191" s="101"/>
      <c r="H1191" s="101"/>
      <c r="I1191" s="134"/>
      <c r="J1191" s="134"/>
      <c r="K1191" s="134"/>
      <c r="L1191" s="134"/>
      <c r="M1191" s="101"/>
      <c r="N1191" s="101"/>
    </row>
    <row r="1192" spans="1:14" ht="14.25" customHeight="1">
      <c r="A1192" s="395"/>
      <c r="B1192" s="399"/>
      <c r="C1192" s="225"/>
      <c r="D1192" s="130"/>
      <c r="E1192" s="101"/>
      <c r="F1192" s="101"/>
      <c r="G1192" s="101"/>
      <c r="H1192" s="101"/>
      <c r="I1192" s="134"/>
      <c r="J1192" s="134"/>
      <c r="K1192" s="134"/>
      <c r="L1192" s="134"/>
      <c r="M1192" s="101"/>
      <c r="N1192" s="101"/>
    </row>
    <row r="1193" spans="1:14" ht="14.25" customHeight="1">
      <c r="A1193" s="395"/>
      <c r="B1193" s="399"/>
      <c r="C1193" s="225"/>
      <c r="D1193" s="130"/>
      <c r="E1193" s="101"/>
      <c r="F1193" s="101"/>
      <c r="G1193" s="101"/>
      <c r="H1193" s="101"/>
      <c r="I1193" s="134"/>
      <c r="J1193" s="134"/>
      <c r="K1193" s="134"/>
      <c r="L1193" s="134"/>
      <c r="M1193" s="101"/>
      <c r="N1193" s="101"/>
    </row>
    <row r="1194" spans="1:14" ht="14.25" customHeight="1">
      <c r="A1194" s="395"/>
      <c r="B1194" s="399"/>
      <c r="C1194" s="225"/>
      <c r="D1194" s="130"/>
      <c r="E1194" s="101"/>
      <c r="F1194" s="101"/>
      <c r="G1194" s="101"/>
      <c r="H1194" s="101"/>
      <c r="I1194" s="134"/>
      <c r="J1194" s="134"/>
      <c r="K1194" s="134"/>
      <c r="L1194" s="134"/>
      <c r="M1194" s="101"/>
      <c r="N1194" s="101"/>
    </row>
    <row r="1195" spans="1:14" ht="14.25" customHeight="1">
      <c r="A1195" s="395"/>
      <c r="B1195" s="399"/>
      <c r="C1195" s="225"/>
      <c r="D1195" s="130"/>
      <c r="E1195" s="101"/>
      <c r="F1195" s="101"/>
      <c r="G1195" s="101"/>
      <c r="H1195" s="101"/>
      <c r="I1195" s="134"/>
      <c r="J1195" s="134"/>
      <c r="K1195" s="134"/>
      <c r="L1195" s="134"/>
      <c r="M1195" s="101"/>
      <c r="N1195" s="101"/>
    </row>
    <row r="1196" spans="1:14" ht="14.25" customHeight="1">
      <c r="A1196" s="395"/>
      <c r="B1196" s="399"/>
      <c r="C1196" s="225"/>
      <c r="D1196" s="130"/>
      <c r="E1196" s="101"/>
      <c r="F1196" s="101"/>
      <c r="G1196" s="101"/>
      <c r="H1196" s="101"/>
      <c r="I1196" s="134"/>
      <c r="J1196" s="134"/>
      <c r="K1196" s="134"/>
      <c r="L1196" s="134"/>
      <c r="M1196" s="101"/>
      <c r="N1196" s="101"/>
    </row>
    <row r="1197" spans="1:14" ht="14.25" customHeight="1">
      <c r="A1197" s="395"/>
      <c r="B1197" s="399"/>
      <c r="C1197" s="225"/>
      <c r="D1197" s="130"/>
      <c r="E1197" s="101"/>
      <c r="F1197" s="101"/>
      <c r="G1197" s="101"/>
      <c r="H1197" s="101"/>
      <c r="I1197" s="134"/>
      <c r="J1197" s="134"/>
      <c r="K1197" s="134"/>
      <c r="L1197" s="134"/>
      <c r="M1197" s="101"/>
      <c r="N1197" s="101"/>
    </row>
    <row r="1198" spans="1:14" ht="14.25" customHeight="1">
      <c r="A1198" s="395"/>
      <c r="B1198" s="399"/>
      <c r="C1198" s="225"/>
      <c r="D1198" s="130"/>
      <c r="E1198" s="101"/>
      <c r="F1198" s="101"/>
      <c r="G1198" s="101"/>
      <c r="H1198" s="101"/>
      <c r="I1198" s="134"/>
      <c r="J1198" s="134"/>
      <c r="K1198" s="134"/>
      <c r="L1198" s="134"/>
      <c r="M1198" s="101"/>
      <c r="N1198" s="101"/>
    </row>
    <row r="1199" spans="1:14" ht="14.25" customHeight="1">
      <c r="A1199" s="395"/>
      <c r="B1199" s="399"/>
      <c r="C1199" s="225"/>
      <c r="D1199" s="130"/>
      <c r="E1199" s="101"/>
      <c r="F1199" s="101"/>
      <c r="G1199" s="101"/>
      <c r="H1199" s="101"/>
      <c r="I1199" s="134"/>
      <c r="J1199" s="134"/>
      <c r="K1199" s="134"/>
      <c r="L1199" s="134"/>
      <c r="M1199" s="101"/>
      <c r="N1199" s="101"/>
    </row>
    <row r="1200" spans="1:14" ht="14.25" customHeight="1">
      <c r="A1200" s="395"/>
      <c r="B1200" s="399"/>
      <c r="C1200" s="225"/>
      <c r="D1200" s="130"/>
      <c r="E1200" s="101"/>
      <c r="F1200" s="101"/>
      <c r="G1200" s="101"/>
      <c r="H1200" s="101"/>
      <c r="I1200" s="134"/>
      <c r="J1200" s="134"/>
      <c r="K1200" s="134"/>
      <c r="L1200" s="134"/>
      <c r="M1200" s="101"/>
      <c r="N1200" s="101"/>
    </row>
    <row r="1201" spans="1:16" ht="14.25" customHeight="1">
      <c r="A1201" s="395"/>
      <c r="B1201" s="399"/>
      <c r="C1201" s="225"/>
      <c r="D1201" s="130"/>
      <c r="E1201" s="101"/>
      <c r="F1201" s="101"/>
      <c r="G1201" s="101"/>
      <c r="H1201" s="101"/>
      <c r="I1201" s="134"/>
      <c r="J1201" s="134"/>
      <c r="K1201" s="134"/>
      <c r="L1201" s="134"/>
      <c r="M1201" s="101"/>
      <c r="N1201" s="101"/>
    </row>
    <row r="1202" spans="1:16" ht="14.25" customHeight="1">
      <c r="A1202" s="395"/>
      <c r="B1202" s="399"/>
      <c r="C1202" s="225"/>
      <c r="D1202" s="130"/>
      <c r="E1202" s="101"/>
      <c r="F1202" s="101"/>
      <c r="G1202" s="101"/>
      <c r="H1202" s="101"/>
      <c r="I1202" s="134"/>
      <c r="J1202" s="134"/>
      <c r="K1202" s="134"/>
      <c r="L1202" s="134"/>
      <c r="M1202" s="101"/>
      <c r="N1202" s="101"/>
    </row>
    <row r="1203" spans="1:16" ht="14.25" customHeight="1">
      <c r="A1203" s="395"/>
      <c r="B1203" s="399"/>
      <c r="C1203" s="225"/>
      <c r="D1203" s="130"/>
      <c r="E1203" s="101"/>
      <c r="F1203" s="101"/>
      <c r="G1203" s="101"/>
      <c r="H1203" s="101"/>
      <c r="I1203" s="134"/>
      <c r="J1203" s="134"/>
      <c r="K1203" s="134"/>
      <c r="L1203" s="134"/>
      <c r="M1203" s="101"/>
      <c r="N1203" s="101"/>
    </row>
    <row r="1204" spans="1:16" ht="14.25" customHeight="1">
      <c r="A1204" s="395"/>
      <c r="B1204" s="399"/>
      <c r="C1204" s="225"/>
      <c r="D1204" s="130"/>
      <c r="E1204" s="101"/>
      <c r="F1204" s="101"/>
      <c r="G1204" s="101"/>
      <c r="H1204" s="101"/>
      <c r="I1204" s="134"/>
      <c r="J1204" s="134"/>
      <c r="K1204" s="134"/>
      <c r="L1204" s="134"/>
      <c r="M1204" s="101"/>
      <c r="N1204" s="101"/>
    </row>
    <row r="1205" spans="1:16" ht="14.25" customHeight="1">
      <c r="A1205" s="395"/>
      <c r="B1205" s="399"/>
      <c r="C1205" s="225"/>
      <c r="D1205" s="130"/>
      <c r="E1205" s="101"/>
      <c r="F1205" s="101"/>
      <c r="G1205" s="101"/>
      <c r="H1205" s="101"/>
      <c r="I1205" s="134"/>
      <c r="J1205" s="134"/>
      <c r="K1205" s="134"/>
      <c r="L1205" s="134"/>
      <c r="M1205" s="101"/>
      <c r="N1205" s="101"/>
    </row>
    <row r="1206" spans="1:16" ht="14.25" customHeight="1">
      <c r="A1206" s="395"/>
      <c r="B1206" s="399"/>
      <c r="C1206" s="225"/>
      <c r="D1206" s="130"/>
      <c r="E1206" s="101"/>
      <c r="F1206" s="101"/>
      <c r="G1206" s="101"/>
      <c r="H1206" s="101"/>
      <c r="I1206" s="134"/>
      <c r="J1206" s="134"/>
      <c r="K1206" s="134"/>
      <c r="L1206" s="134"/>
      <c r="M1206" s="101"/>
      <c r="N1206" s="101"/>
    </row>
    <row r="1207" spans="1:16" ht="14.25" customHeight="1">
      <c r="A1207" s="395"/>
      <c r="B1207" s="399"/>
      <c r="C1207" s="225"/>
      <c r="D1207" s="130"/>
      <c r="E1207" s="101"/>
      <c r="F1207" s="101"/>
      <c r="G1207" s="101"/>
      <c r="H1207" s="101"/>
      <c r="I1207" s="134"/>
      <c r="J1207" s="134"/>
      <c r="K1207" s="134"/>
      <c r="L1207" s="134"/>
      <c r="M1207" s="101"/>
      <c r="N1207" s="101"/>
    </row>
    <row r="1208" spans="1:16" ht="14.25" customHeight="1">
      <c r="A1208" s="395"/>
      <c r="B1208" s="399"/>
      <c r="C1208" s="225"/>
      <c r="D1208" s="130"/>
      <c r="E1208" s="101"/>
      <c r="F1208" s="101"/>
      <c r="G1208" s="101"/>
      <c r="H1208" s="101"/>
      <c r="I1208" s="134"/>
      <c r="J1208" s="134"/>
      <c r="K1208" s="134"/>
      <c r="L1208" s="134"/>
      <c r="M1208" s="101"/>
      <c r="N1208" s="101"/>
    </row>
    <row r="1209" spans="1:16" ht="14.25" customHeight="1">
      <c r="A1209" s="395"/>
      <c r="B1209" s="399"/>
      <c r="C1209" s="225"/>
      <c r="D1209" s="130"/>
      <c r="E1209" s="101"/>
      <c r="F1209" s="101"/>
      <c r="G1209" s="101"/>
      <c r="H1209" s="101"/>
      <c r="I1209" s="134"/>
      <c r="J1209" s="134"/>
      <c r="K1209" s="134"/>
      <c r="L1209" s="134"/>
      <c r="M1209" s="101"/>
      <c r="N1209" s="101"/>
      <c r="O1209" s="123"/>
      <c r="P1209" s="123"/>
    </row>
    <row r="1210" spans="1:16" ht="14.25" customHeight="1">
      <c r="A1210" s="395"/>
      <c r="B1210" s="399"/>
      <c r="C1210" s="225"/>
      <c r="D1210" s="130"/>
      <c r="E1210" s="101"/>
      <c r="F1210" s="101"/>
      <c r="G1210" s="101"/>
      <c r="H1210" s="101"/>
      <c r="I1210" s="134"/>
      <c r="J1210" s="134"/>
      <c r="K1210" s="134"/>
      <c r="L1210" s="134"/>
      <c r="M1210" s="101"/>
      <c r="N1210" s="101"/>
    </row>
    <row r="1211" spans="1:16" ht="14.25" customHeight="1">
      <c r="A1211" s="395"/>
      <c r="B1211" s="399"/>
      <c r="C1211" s="225"/>
      <c r="D1211" s="130"/>
      <c r="E1211" s="101"/>
      <c r="F1211" s="101"/>
      <c r="G1211" s="101"/>
      <c r="H1211" s="101"/>
      <c r="I1211" s="134"/>
      <c r="J1211" s="134"/>
      <c r="K1211" s="134"/>
      <c r="L1211" s="134"/>
      <c r="M1211" s="101"/>
      <c r="N1211" s="101"/>
    </row>
    <row r="1212" spans="1:16" ht="14.25" customHeight="1">
      <c r="A1212" s="395"/>
      <c r="B1212" s="399"/>
      <c r="C1212" s="225"/>
      <c r="D1212" s="130"/>
      <c r="E1212" s="101"/>
      <c r="F1212" s="101"/>
      <c r="G1212" s="101"/>
      <c r="H1212" s="101"/>
      <c r="I1212" s="134"/>
      <c r="J1212" s="134"/>
      <c r="K1212" s="134"/>
      <c r="L1212" s="134"/>
      <c r="M1212" s="101"/>
      <c r="N1212" s="101"/>
    </row>
    <row r="1213" spans="1:16" ht="14.25" customHeight="1">
      <c r="A1213" s="395"/>
      <c r="B1213" s="399"/>
      <c r="C1213" s="225"/>
      <c r="D1213" s="130"/>
      <c r="E1213" s="101"/>
      <c r="F1213" s="101"/>
      <c r="G1213" s="101"/>
      <c r="H1213" s="101"/>
      <c r="I1213" s="134"/>
      <c r="J1213" s="134"/>
      <c r="K1213" s="134"/>
      <c r="L1213" s="134"/>
      <c r="M1213" s="101"/>
      <c r="N1213" s="101"/>
    </row>
    <row r="1214" spans="1:16" ht="14.25" customHeight="1">
      <c r="A1214" s="395"/>
      <c r="B1214" s="399"/>
      <c r="C1214" s="225"/>
      <c r="D1214" s="130"/>
      <c r="E1214" s="101"/>
      <c r="F1214" s="101"/>
      <c r="G1214" s="101"/>
      <c r="H1214" s="101"/>
      <c r="I1214" s="134"/>
      <c r="J1214" s="134"/>
      <c r="K1214" s="134"/>
      <c r="L1214" s="134"/>
      <c r="M1214" s="101"/>
      <c r="N1214" s="101"/>
    </row>
    <row r="1215" spans="1:16" ht="14.25" customHeight="1">
      <c r="A1215" s="395"/>
      <c r="B1215" s="399"/>
      <c r="C1215" s="225"/>
      <c r="D1215" s="130"/>
      <c r="E1215" s="101"/>
      <c r="F1215" s="101"/>
      <c r="G1215" s="101"/>
      <c r="H1215" s="101"/>
      <c r="I1215" s="134"/>
      <c r="J1215" s="134"/>
      <c r="K1215" s="134"/>
      <c r="L1215" s="134"/>
      <c r="M1215" s="101"/>
      <c r="N1215" s="101"/>
    </row>
    <row r="1216" spans="1:16" ht="14.25" customHeight="1">
      <c r="A1216" s="395"/>
      <c r="B1216" s="399"/>
      <c r="C1216" s="225"/>
      <c r="D1216" s="130"/>
      <c r="E1216" s="101"/>
      <c r="F1216" s="101"/>
      <c r="G1216" s="101"/>
      <c r="H1216" s="101"/>
      <c r="I1216" s="134"/>
      <c r="J1216" s="134"/>
      <c r="K1216" s="134"/>
      <c r="L1216" s="134"/>
      <c r="M1216" s="101"/>
      <c r="N1216" s="101"/>
    </row>
    <row r="1217" spans="1:14" ht="14.25" customHeight="1">
      <c r="A1217" s="395"/>
      <c r="B1217" s="399"/>
      <c r="C1217" s="225"/>
      <c r="D1217" s="130"/>
      <c r="E1217" s="101"/>
      <c r="F1217" s="101"/>
      <c r="G1217" s="101"/>
      <c r="H1217" s="101"/>
      <c r="I1217" s="134"/>
      <c r="J1217" s="134"/>
      <c r="K1217" s="134"/>
      <c r="L1217" s="134"/>
      <c r="M1217" s="101"/>
      <c r="N1217" s="101"/>
    </row>
    <row r="1218" spans="1:14" ht="14.25" customHeight="1">
      <c r="A1218" s="395"/>
      <c r="B1218" s="399"/>
      <c r="C1218" s="225"/>
      <c r="D1218" s="130"/>
      <c r="E1218" s="101"/>
      <c r="F1218" s="101"/>
      <c r="G1218" s="101"/>
      <c r="H1218" s="101"/>
      <c r="I1218" s="134"/>
      <c r="J1218" s="134"/>
      <c r="K1218" s="134"/>
      <c r="L1218" s="134"/>
      <c r="M1218" s="101"/>
      <c r="N1218" s="101"/>
    </row>
    <row r="1219" spans="1:14" ht="14.25" customHeight="1">
      <c r="A1219" s="395"/>
      <c r="B1219" s="399"/>
      <c r="C1219" s="225"/>
      <c r="D1219" s="130"/>
      <c r="E1219" s="101"/>
      <c r="F1219" s="101"/>
      <c r="G1219" s="101"/>
      <c r="H1219" s="101"/>
      <c r="I1219" s="134"/>
      <c r="J1219" s="134"/>
      <c r="K1219" s="134"/>
      <c r="L1219" s="134"/>
      <c r="M1219" s="101"/>
      <c r="N1219" s="101"/>
    </row>
    <row r="1220" spans="1:14" ht="14.25" customHeight="1">
      <c r="A1220" s="395"/>
      <c r="B1220" s="399"/>
      <c r="C1220" s="225"/>
      <c r="D1220" s="130"/>
      <c r="E1220" s="101"/>
      <c r="F1220" s="101"/>
      <c r="G1220" s="101"/>
      <c r="H1220" s="101"/>
      <c r="I1220" s="134"/>
      <c r="J1220" s="134"/>
      <c r="K1220" s="134"/>
      <c r="L1220" s="134"/>
      <c r="M1220" s="101"/>
      <c r="N1220" s="101"/>
    </row>
    <row r="1221" spans="1:14" ht="14.25" customHeight="1">
      <c r="A1221" s="395"/>
      <c r="B1221" s="399"/>
      <c r="C1221" s="225"/>
      <c r="D1221" s="130"/>
      <c r="E1221" s="101"/>
      <c r="F1221" s="101"/>
      <c r="G1221" s="101"/>
      <c r="H1221" s="101"/>
      <c r="I1221" s="134"/>
      <c r="J1221" s="134"/>
      <c r="K1221" s="134"/>
      <c r="L1221" s="134"/>
      <c r="M1221" s="101"/>
      <c r="N1221" s="101"/>
    </row>
    <row r="1222" spans="1:14" ht="14.25" customHeight="1">
      <c r="A1222" s="395"/>
      <c r="B1222" s="399"/>
      <c r="C1222" s="225"/>
      <c r="D1222" s="130"/>
      <c r="E1222" s="101"/>
      <c r="F1222" s="101"/>
      <c r="G1222" s="101"/>
      <c r="H1222" s="101"/>
      <c r="I1222" s="134"/>
      <c r="J1222" s="134"/>
      <c r="K1222" s="134"/>
      <c r="L1222" s="134"/>
      <c r="M1222" s="101"/>
      <c r="N1222" s="101"/>
    </row>
    <row r="1223" spans="1:14" ht="14.25" customHeight="1">
      <c r="A1223" s="395"/>
      <c r="B1223" s="399"/>
      <c r="C1223" s="225"/>
      <c r="D1223" s="130"/>
      <c r="E1223" s="101"/>
      <c r="F1223" s="101"/>
      <c r="G1223" s="101"/>
      <c r="H1223" s="101"/>
      <c r="I1223" s="134"/>
      <c r="J1223" s="134"/>
      <c r="K1223" s="134"/>
      <c r="L1223" s="134"/>
      <c r="M1223" s="101"/>
      <c r="N1223" s="101"/>
    </row>
    <row r="1224" spans="1:14" ht="14.25" customHeight="1">
      <c r="A1224" s="395"/>
      <c r="B1224" s="399"/>
      <c r="C1224" s="225"/>
      <c r="D1224" s="130"/>
      <c r="E1224" s="101"/>
      <c r="F1224" s="101"/>
      <c r="G1224" s="101"/>
      <c r="H1224" s="101"/>
      <c r="I1224" s="134"/>
      <c r="J1224" s="134"/>
      <c r="K1224" s="134"/>
      <c r="L1224" s="134"/>
      <c r="M1224" s="101"/>
      <c r="N1224" s="101"/>
    </row>
    <row r="1225" spans="1:14" ht="14.25" customHeight="1">
      <c r="A1225" s="395"/>
      <c r="B1225" s="399"/>
      <c r="C1225" s="225"/>
      <c r="D1225" s="130"/>
      <c r="E1225" s="101"/>
      <c r="F1225" s="101"/>
      <c r="G1225" s="101"/>
      <c r="H1225" s="101"/>
      <c r="I1225" s="134"/>
      <c r="J1225" s="134"/>
      <c r="K1225" s="134"/>
      <c r="L1225" s="134"/>
      <c r="M1225" s="101"/>
      <c r="N1225" s="101"/>
    </row>
    <row r="1226" spans="1:14" ht="14.25" customHeight="1">
      <c r="A1226" s="395"/>
      <c r="B1226" s="399"/>
      <c r="C1226" s="225"/>
      <c r="D1226" s="130"/>
      <c r="E1226" s="101"/>
      <c r="F1226" s="101"/>
      <c r="G1226" s="101"/>
      <c r="H1226" s="101"/>
      <c r="I1226" s="134"/>
      <c r="J1226" s="134"/>
      <c r="K1226" s="134"/>
      <c r="L1226" s="134"/>
      <c r="M1226" s="101"/>
      <c r="N1226" s="101"/>
    </row>
    <row r="1227" spans="1:14" ht="14.25" customHeight="1">
      <c r="A1227" s="395"/>
      <c r="B1227" s="399"/>
      <c r="C1227" s="225"/>
      <c r="D1227" s="130"/>
      <c r="E1227" s="101"/>
      <c r="F1227" s="101"/>
      <c r="G1227" s="101"/>
      <c r="H1227" s="101"/>
      <c r="I1227" s="134"/>
      <c r="J1227" s="134"/>
      <c r="K1227" s="134"/>
      <c r="L1227" s="134"/>
      <c r="M1227" s="101"/>
      <c r="N1227" s="101"/>
    </row>
    <row r="1228" spans="1:14" ht="14.25" customHeight="1">
      <c r="A1228" s="395"/>
      <c r="B1228" s="399"/>
      <c r="C1228" s="225"/>
      <c r="D1228" s="130"/>
      <c r="E1228" s="101"/>
      <c r="F1228" s="101"/>
      <c r="G1228" s="101"/>
      <c r="H1228" s="101"/>
      <c r="I1228" s="134"/>
      <c r="J1228" s="134"/>
      <c r="K1228" s="134"/>
      <c r="L1228" s="134"/>
      <c r="M1228" s="101"/>
      <c r="N1228" s="101"/>
    </row>
    <row r="1229" spans="1:14" ht="14.25" customHeight="1">
      <c r="A1229" s="395"/>
      <c r="B1229" s="399"/>
      <c r="C1229" s="225"/>
      <c r="D1229" s="130"/>
      <c r="E1229" s="101"/>
      <c r="F1229" s="101"/>
      <c r="G1229" s="101"/>
      <c r="H1229" s="101"/>
      <c r="I1229" s="134"/>
      <c r="J1229" s="134"/>
      <c r="K1229" s="134"/>
      <c r="L1229" s="134"/>
      <c r="M1229" s="101"/>
      <c r="N1229" s="101"/>
    </row>
    <row r="1230" spans="1:14" ht="14.25" customHeight="1">
      <c r="A1230" s="395"/>
      <c r="B1230" s="399"/>
      <c r="C1230" s="225"/>
      <c r="D1230" s="130"/>
      <c r="E1230" s="101"/>
      <c r="F1230" s="101"/>
      <c r="G1230" s="101"/>
      <c r="H1230" s="101"/>
      <c r="I1230" s="134"/>
      <c r="J1230" s="134"/>
      <c r="K1230" s="134"/>
      <c r="L1230" s="134"/>
      <c r="M1230" s="101"/>
      <c r="N1230" s="101"/>
    </row>
    <row r="1231" spans="1:14" ht="14.25" customHeight="1">
      <c r="A1231" s="395"/>
      <c r="B1231" s="399"/>
      <c r="C1231" s="225"/>
      <c r="D1231" s="130"/>
      <c r="E1231" s="101"/>
      <c r="F1231" s="101"/>
      <c r="G1231" s="101"/>
      <c r="H1231" s="101"/>
      <c r="I1231" s="134"/>
      <c r="J1231" s="134"/>
      <c r="K1231" s="134"/>
      <c r="L1231" s="134"/>
      <c r="M1231" s="101"/>
      <c r="N1231" s="101"/>
    </row>
    <row r="1232" spans="1:14" ht="14.25" customHeight="1">
      <c r="A1232" s="395"/>
      <c r="B1232" s="399"/>
      <c r="C1232" s="225"/>
      <c r="D1232" s="130"/>
      <c r="E1232" s="101"/>
      <c r="F1232" s="101"/>
      <c r="G1232" s="101"/>
      <c r="H1232" s="101"/>
      <c r="I1232" s="134"/>
      <c r="J1232" s="134"/>
      <c r="K1232" s="134"/>
      <c r="L1232" s="134"/>
      <c r="M1232" s="101"/>
      <c r="N1232" s="101"/>
    </row>
    <row r="1233" spans="1:14" ht="14.25" customHeight="1">
      <c r="A1233" s="395"/>
      <c r="B1233" s="399"/>
      <c r="C1233" s="225"/>
      <c r="D1233" s="130"/>
      <c r="E1233" s="101"/>
      <c r="F1233" s="101"/>
      <c r="G1233" s="101"/>
      <c r="H1233" s="101"/>
      <c r="I1233" s="134"/>
      <c r="J1233" s="134"/>
      <c r="K1233" s="134"/>
      <c r="L1233" s="134"/>
      <c r="M1233" s="101"/>
      <c r="N1233" s="101"/>
    </row>
    <row r="1234" spans="1:14" ht="14.25" customHeight="1">
      <c r="A1234" s="395"/>
      <c r="B1234" s="399"/>
      <c r="C1234" s="225"/>
      <c r="D1234" s="130"/>
      <c r="E1234" s="101"/>
      <c r="F1234" s="101"/>
      <c r="G1234" s="101"/>
      <c r="H1234" s="101"/>
      <c r="I1234" s="134"/>
      <c r="J1234" s="134"/>
      <c r="K1234" s="134"/>
      <c r="L1234" s="134"/>
      <c r="M1234" s="101"/>
      <c r="N1234" s="101"/>
    </row>
    <row r="1235" spans="1:14" ht="14.25" customHeight="1">
      <c r="A1235" s="395"/>
      <c r="B1235" s="399"/>
      <c r="C1235" s="225"/>
      <c r="D1235" s="130"/>
      <c r="E1235" s="101"/>
      <c r="F1235" s="101"/>
      <c r="G1235" s="101"/>
      <c r="H1235" s="101"/>
      <c r="I1235" s="134"/>
      <c r="J1235" s="134"/>
      <c r="K1235" s="134"/>
      <c r="L1235" s="134"/>
      <c r="M1235" s="101"/>
      <c r="N1235" s="101"/>
    </row>
    <row r="1236" spans="1:14" ht="14.25" customHeight="1">
      <c r="A1236" s="395"/>
      <c r="B1236" s="399"/>
      <c r="C1236" s="225"/>
      <c r="D1236" s="130"/>
      <c r="E1236" s="101"/>
      <c r="F1236" s="101"/>
      <c r="G1236" s="101"/>
      <c r="H1236" s="101"/>
      <c r="I1236" s="134"/>
      <c r="J1236" s="134"/>
      <c r="K1236" s="134"/>
      <c r="L1236" s="134"/>
      <c r="M1236" s="101"/>
      <c r="N1236" s="101"/>
    </row>
    <row r="1237" spans="1:14" ht="14.25" customHeight="1">
      <c r="A1237" s="395"/>
      <c r="B1237" s="399"/>
      <c r="C1237" s="225"/>
      <c r="D1237" s="130"/>
      <c r="E1237" s="101"/>
      <c r="F1237" s="101"/>
      <c r="G1237" s="101"/>
      <c r="H1237" s="101"/>
      <c r="I1237" s="134"/>
      <c r="J1237" s="134"/>
      <c r="K1237" s="134"/>
      <c r="L1237" s="134"/>
      <c r="M1237" s="101"/>
      <c r="N1237" s="101"/>
    </row>
    <row r="1238" spans="1:14" ht="14.25" customHeight="1">
      <c r="A1238" s="395"/>
      <c r="B1238" s="399"/>
      <c r="C1238" s="225"/>
      <c r="D1238" s="130"/>
      <c r="E1238" s="101"/>
      <c r="F1238" s="101"/>
      <c r="G1238" s="101"/>
      <c r="H1238" s="101"/>
      <c r="I1238" s="134"/>
      <c r="J1238" s="134"/>
      <c r="K1238" s="134"/>
      <c r="L1238" s="134"/>
      <c r="M1238" s="101"/>
      <c r="N1238" s="101"/>
    </row>
    <row r="1239" spans="1:14" ht="14.25" customHeight="1">
      <c r="A1239" s="395"/>
      <c r="B1239" s="399"/>
      <c r="C1239" s="225"/>
      <c r="D1239" s="130"/>
      <c r="E1239" s="101"/>
      <c r="F1239" s="101"/>
      <c r="G1239" s="101"/>
      <c r="H1239" s="101"/>
      <c r="I1239" s="134"/>
      <c r="J1239" s="134"/>
      <c r="K1239" s="134"/>
      <c r="L1239" s="134"/>
      <c r="M1239" s="101"/>
      <c r="N1239" s="101"/>
    </row>
    <row r="1240" spans="1:14" ht="14.25" customHeight="1">
      <c r="A1240" s="395"/>
      <c r="B1240" s="399"/>
      <c r="C1240" s="225"/>
      <c r="D1240" s="130"/>
      <c r="E1240" s="101"/>
      <c r="F1240" s="101"/>
      <c r="G1240" s="101"/>
      <c r="H1240" s="101"/>
      <c r="I1240" s="134"/>
      <c r="J1240" s="134"/>
      <c r="K1240" s="134"/>
      <c r="L1240" s="134"/>
      <c r="M1240" s="101"/>
      <c r="N1240" s="101"/>
    </row>
    <row r="1241" spans="1:14" ht="14.25" customHeight="1">
      <c r="A1241" s="395"/>
      <c r="B1241" s="399"/>
      <c r="C1241" s="225"/>
      <c r="D1241" s="130"/>
      <c r="E1241" s="101"/>
      <c r="F1241" s="101"/>
      <c r="G1241" s="101"/>
      <c r="H1241" s="101"/>
      <c r="I1241" s="134"/>
      <c r="J1241" s="134"/>
      <c r="K1241" s="134"/>
      <c r="L1241" s="134"/>
      <c r="M1241" s="101"/>
      <c r="N1241" s="101"/>
    </row>
    <row r="1242" spans="1:14" ht="14.25" customHeight="1">
      <c r="A1242" s="395"/>
      <c r="B1242" s="399"/>
      <c r="C1242" s="225"/>
      <c r="D1242" s="130"/>
      <c r="E1242" s="101"/>
      <c r="F1242" s="101"/>
      <c r="G1242" s="101"/>
      <c r="H1242" s="101"/>
      <c r="I1242" s="134"/>
      <c r="J1242" s="134"/>
      <c r="K1242" s="134"/>
      <c r="L1242" s="134"/>
      <c r="M1242" s="101"/>
      <c r="N1242" s="101"/>
    </row>
    <row r="1243" spans="1:14" ht="14.25" customHeight="1">
      <c r="A1243" s="395"/>
      <c r="B1243" s="399"/>
      <c r="C1243" s="225"/>
      <c r="D1243" s="130"/>
      <c r="E1243" s="101"/>
      <c r="F1243" s="101"/>
      <c r="G1243" s="101"/>
      <c r="H1243" s="101"/>
      <c r="I1243" s="134"/>
      <c r="J1243" s="134"/>
      <c r="K1243" s="134"/>
      <c r="L1243" s="134"/>
      <c r="M1243" s="101"/>
      <c r="N1243" s="101"/>
    </row>
    <row r="1244" spans="1:14" ht="14.25" customHeight="1">
      <c r="A1244" s="395"/>
      <c r="B1244" s="399"/>
      <c r="C1244" s="225"/>
      <c r="D1244" s="130"/>
      <c r="E1244" s="101"/>
      <c r="F1244" s="101"/>
      <c r="G1244" s="101"/>
      <c r="H1244" s="101"/>
      <c r="I1244" s="134"/>
      <c r="J1244" s="134"/>
      <c r="K1244" s="134"/>
      <c r="L1244" s="134"/>
      <c r="M1244" s="101"/>
      <c r="N1244" s="101"/>
    </row>
    <row r="1245" spans="1:14" ht="14.25" customHeight="1">
      <c r="A1245" s="395"/>
      <c r="B1245" s="399"/>
      <c r="C1245" s="225"/>
      <c r="D1245" s="130"/>
      <c r="E1245" s="101"/>
      <c r="F1245" s="101"/>
      <c r="G1245" s="101"/>
      <c r="H1245" s="101"/>
      <c r="I1245" s="134"/>
      <c r="J1245" s="134"/>
      <c r="K1245" s="134"/>
      <c r="M1245" s="101"/>
    </row>
    <row r="1246" spans="1:14" ht="14.25" customHeight="1">
      <c r="A1246" s="395"/>
      <c r="B1246" s="399"/>
      <c r="C1246" s="225"/>
      <c r="D1246" s="130"/>
      <c r="E1246" s="101"/>
      <c r="F1246" s="101"/>
      <c r="G1246" s="101"/>
      <c r="H1246" s="101"/>
      <c r="I1246" s="134"/>
      <c r="J1246" s="134"/>
      <c r="K1246" s="134"/>
      <c r="M1246" s="101"/>
    </row>
    <row r="1247" spans="1:14" ht="14.25" customHeight="1">
      <c r="A1247" s="395"/>
      <c r="C1247" s="225"/>
      <c r="D1247" s="130"/>
      <c r="L1247" s="410"/>
    </row>
    <row r="1249" spans="1:13" ht="14.25" customHeight="1">
      <c r="I1249" s="410"/>
      <c r="J1249" s="410"/>
      <c r="K1249" s="410"/>
    </row>
    <row r="1261" spans="1:13" ht="14.25" customHeight="1">
      <c r="L1261" s="134"/>
    </row>
    <row r="1262" spans="1:13" ht="14.25" customHeight="1">
      <c r="L1262" s="134"/>
      <c r="M1262" s="141"/>
    </row>
    <row r="1263" spans="1:13" ht="14.25" customHeight="1">
      <c r="A1263" s="134"/>
      <c r="B1263" s="396"/>
      <c r="C1263" s="134"/>
      <c r="E1263" s="101"/>
      <c r="F1263" s="101"/>
      <c r="G1263" s="101"/>
      <c r="H1263" s="101"/>
      <c r="I1263" s="134"/>
      <c r="J1263" s="134"/>
      <c r="K1263" s="134"/>
      <c r="L1263" s="134"/>
      <c r="M1263" s="141"/>
    </row>
    <row r="1264" spans="1:13" ht="14.25" customHeight="1">
      <c r="A1264" s="134"/>
      <c r="B1264" s="396"/>
      <c r="C1264" s="134"/>
      <c r="E1264" s="101"/>
      <c r="F1264" s="101"/>
      <c r="G1264" s="101"/>
      <c r="H1264" s="101"/>
      <c r="I1264" s="134"/>
      <c r="J1264" s="134"/>
      <c r="K1264" s="134"/>
      <c r="L1264" s="134"/>
    </row>
    <row r="1265" spans="1:12" ht="14.25" customHeight="1">
      <c r="A1265" s="134"/>
      <c r="B1265" s="396"/>
      <c r="C1265" s="134"/>
      <c r="E1265" s="101"/>
      <c r="F1265" s="101"/>
      <c r="G1265" s="101"/>
      <c r="H1265" s="101"/>
      <c r="I1265" s="134"/>
      <c r="J1265" s="134"/>
      <c r="K1265" s="134"/>
      <c r="L1265" s="134"/>
    </row>
    <row r="1266" spans="1:12" ht="14.25" customHeight="1">
      <c r="A1266" s="134"/>
      <c r="B1266" s="396"/>
      <c r="C1266" s="134"/>
      <c r="E1266" s="101"/>
      <c r="F1266" s="101"/>
      <c r="G1266" s="101"/>
      <c r="H1266" s="101"/>
      <c r="I1266" s="134"/>
      <c r="J1266" s="134"/>
      <c r="K1266" s="134"/>
    </row>
    <row r="1267" spans="1:12" ht="14.25" customHeight="1">
      <c r="A1267" s="134"/>
      <c r="B1267" s="396"/>
      <c r="C1267" s="134"/>
      <c r="E1267" s="101"/>
      <c r="F1267" s="101"/>
      <c r="G1267" s="101"/>
      <c r="H1267" s="101"/>
      <c r="I1267" s="134"/>
      <c r="J1267" s="134"/>
      <c r="K1267" s="134"/>
    </row>
    <row r="1956" spans="15:15" ht="14.25" customHeight="1">
      <c r="O1956" s="123"/>
    </row>
    <row r="1957" spans="15:15" ht="14.25" customHeight="1">
      <c r="O1957" s="123"/>
    </row>
    <row r="1958" spans="15:15" ht="14.25" customHeight="1">
      <c r="O1958" s="123"/>
    </row>
    <row r="1959" spans="15:15" ht="14.25" customHeight="1">
      <c r="O1959" s="123"/>
    </row>
    <row r="1960" spans="15:15" ht="14.25" customHeight="1">
      <c r="O1960" s="123"/>
    </row>
    <row r="1961" spans="15:15" ht="14.25" customHeight="1">
      <c r="O1961" s="123"/>
    </row>
    <row r="1047585" spans="1:14" ht="14.25" customHeight="1">
      <c r="L1047585" s="134"/>
      <c r="N1047585" s="101"/>
    </row>
    <row r="1047587" spans="1:14" ht="14.25" customHeight="1">
      <c r="A1047587" s="134"/>
      <c r="B1047587" s="396"/>
      <c r="C1047587" s="134"/>
      <c r="E1047587" s="101"/>
      <c r="F1047587" s="101"/>
      <c r="G1047587" s="101"/>
      <c r="H1047587" s="101"/>
      <c r="I1047587" s="410">
        <f>SUM(I1249)</f>
        <v>0</v>
      </c>
      <c r="J1047587" s="134"/>
      <c r="K1047587" s="134"/>
      <c r="M1047587" s="101"/>
    </row>
  </sheetData>
  <autoFilter ref="J1:J1047587"/>
  <mergeCells count="186">
    <mergeCell ref="L368:L369"/>
    <mergeCell ref="L358:L359"/>
    <mergeCell ref="L360:L361"/>
    <mergeCell ref="L362:L363"/>
    <mergeCell ref="L364:L365"/>
    <mergeCell ref="L366:L367"/>
    <mergeCell ref="L348:L349"/>
    <mergeCell ref="L350:L351"/>
    <mergeCell ref="L352:L353"/>
    <mergeCell ref="L354:L355"/>
    <mergeCell ref="L356:L357"/>
    <mergeCell ref="L339:L340"/>
    <mergeCell ref="L341:L342"/>
    <mergeCell ref="L343:L344"/>
    <mergeCell ref="L345:L346"/>
    <mergeCell ref="L329:L330"/>
    <mergeCell ref="L331:L332"/>
    <mergeCell ref="L333:L334"/>
    <mergeCell ref="L335:L336"/>
    <mergeCell ref="L337:L338"/>
    <mergeCell ref="L319:L320"/>
    <mergeCell ref="L321:L322"/>
    <mergeCell ref="L323:L324"/>
    <mergeCell ref="L325:L326"/>
    <mergeCell ref="L327:L328"/>
    <mergeCell ref="L309:L310"/>
    <mergeCell ref="L311:L312"/>
    <mergeCell ref="L313:L314"/>
    <mergeCell ref="L315:L316"/>
    <mergeCell ref="L317:L318"/>
    <mergeCell ref="L299:L300"/>
    <mergeCell ref="L301:L302"/>
    <mergeCell ref="L303:L304"/>
    <mergeCell ref="L305:L306"/>
    <mergeCell ref="L289:L290"/>
    <mergeCell ref="L291:L292"/>
    <mergeCell ref="L293:L294"/>
    <mergeCell ref="L295:L296"/>
    <mergeCell ref="L297:L298"/>
    <mergeCell ref="L279:L280"/>
    <mergeCell ref="L281:L282"/>
    <mergeCell ref="L283:L284"/>
    <mergeCell ref="L285:L286"/>
    <mergeCell ref="L287:L288"/>
    <mergeCell ref="L269:L270"/>
    <mergeCell ref="L271:L272"/>
    <mergeCell ref="L273:L274"/>
    <mergeCell ref="L275:L276"/>
    <mergeCell ref="L277:L278"/>
    <mergeCell ref="L259:L260"/>
    <mergeCell ref="L261:L262"/>
    <mergeCell ref="L263:L264"/>
    <mergeCell ref="L265:L266"/>
    <mergeCell ref="L267:L268"/>
    <mergeCell ref="L249:L250"/>
    <mergeCell ref="L251:L252"/>
    <mergeCell ref="L253:L254"/>
    <mergeCell ref="L255:L256"/>
    <mergeCell ref="L257:L258"/>
    <mergeCell ref="L239:L240"/>
    <mergeCell ref="L241:L242"/>
    <mergeCell ref="L243:L244"/>
    <mergeCell ref="L245:L246"/>
    <mergeCell ref="L247:L248"/>
    <mergeCell ref="L229:L230"/>
    <mergeCell ref="L231:L232"/>
    <mergeCell ref="L233:L234"/>
    <mergeCell ref="L235:L236"/>
    <mergeCell ref="L237:L238"/>
    <mergeCell ref="L219:L220"/>
    <mergeCell ref="L221:L222"/>
    <mergeCell ref="L223:L224"/>
    <mergeCell ref="L225:L226"/>
    <mergeCell ref="L227:L228"/>
    <mergeCell ref="L209:L210"/>
    <mergeCell ref="L211:L212"/>
    <mergeCell ref="L213:L214"/>
    <mergeCell ref="L215:L216"/>
    <mergeCell ref="L217:L218"/>
    <mergeCell ref="L199:L200"/>
    <mergeCell ref="L201:L202"/>
    <mergeCell ref="L203:L204"/>
    <mergeCell ref="L205:L206"/>
    <mergeCell ref="L207:L208"/>
    <mergeCell ref="L189:L190"/>
    <mergeCell ref="L191:L192"/>
    <mergeCell ref="L193:L194"/>
    <mergeCell ref="L195:L196"/>
    <mergeCell ref="L197:L198"/>
    <mergeCell ref="L179:L180"/>
    <mergeCell ref="L181:L182"/>
    <mergeCell ref="L183:L184"/>
    <mergeCell ref="L185:L186"/>
    <mergeCell ref="L187:L188"/>
    <mergeCell ref="L169:L170"/>
    <mergeCell ref="L171:L172"/>
    <mergeCell ref="L173:L174"/>
    <mergeCell ref="L175:L178"/>
    <mergeCell ref="L161:L162"/>
    <mergeCell ref="L163:L164"/>
    <mergeCell ref="L157:L160"/>
    <mergeCell ref="L165:L168"/>
    <mergeCell ref="L151:L152"/>
    <mergeCell ref="L153:L154"/>
    <mergeCell ref="L155:L156"/>
    <mergeCell ref="L147:L150"/>
    <mergeCell ref="L143:L144"/>
    <mergeCell ref="L145:L146"/>
    <mergeCell ref="L139:L142"/>
    <mergeCell ref="L133:L134"/>
    <mergeCell ref="L135:L136"/>
    <mergeCell ref="L137:L138"/>
    <mergeCell ref="L129:L132"/>
    <mergeCell ref="L119:L120"/>
    <mergeCell ref="L125:L126"/>
    <mergeCell ref="L127:L128"/>
    <mergeCell ref="L121:L124"/>
    <mergeCell ref="L109:L110"/>
    <mergeCell ref="L111:L112"/>
    <mergeCell ref="L113:L114"/>
    <mergeCell ref="L115:L116"/>
    <mergeCell ref="L117:L118"/>
    <mergeCell ref="L99:L100"/>
    <mergeCell ref="L101:L102"/>
    <mergeCell ref="L103:L104"/>
    <mergeCell ref="L105:L108"/>
    <mergeCell ref="L93:L94"/>
    <mergeCell ref="L95:L96"/>
    <mergeCell ref="L97:L98"/>
    <mergeCell ref="L89:L92"/>
    <mergeCell ref="L83:L84"/>
    <mergeCell ref="L85:L86"/>
    <mergeCell ref="L87:L88"/>
    <mergeCell ref="L79:L82"/>
    <mergeCell ref="L69:L70"/>
    <mergeCell ref="L75:L76"/>
    <mergeCell ref="L77:L78"/>
    <mergeCell ref="L71:L74"/>
    <mergeCell ref="L59:L60"/>
    <mergeCell ref="L61:L62"/>
    <mergeCell ref="L63:L64"/>
    <mergeCell ref="L65:L66"/>
    <mergeCell ref="L67:L68"/>
    <mergeCell ref="L49:L50"/>
    <mergeCell ref="L51:L52"/>
    <mergeCell ref="L53:L54"/>
    <mergeCell ref="L55:L58"/>
    <mergeCell ref="L39:L40"/>
    <mergeCell ref="L41:L42"/>
    <mergeCell ref="L43:L44"/>
    <mergeCell ref="L45:L48"/>
    <mergeCell ref="L29:L30"/>
    <mergeCell ref="L31:L32"/>
    <mergeCell ref="L33:L34"/>
    <mergeCell ref="L35:L36"/>
    <mergeCell ref="L37:L38"/>
    <mergeCell ref="L19:L20"/>
    <mergeCell ref="L21:L22"/>
    <mergeCell ref="L23:L24"/>
    <mergeCell ref="L25:L26"/>
    <mergeCell ref="L27:L28"/>
    <mergeCell ref="L9:L10"/>
    <mergeCell ref="L11:L12"/>
    <mergeCell ref="L13:L14"/>
    <mergeCell ref="L15:L16"/>
    <mergeCell ref="L17:L18"/>
    <mergeCell ref="I5:I6"/>
    <mergeCell ref="J5:J6"/>
    <mergeCell ref="A5:A6"/>
    <mergeCell ref="L7:L8"/>
    <mergeCell ref="K5:K6"/>
    <mergeCell ref="A1:M2"/>
    <mergeCell ref="A3:B3"/>
    <mergeCell ref="C3:D3"/>
    <mergeCell ref="E3:F4"/>
    <mergeCell ref="G3:H4"/>
    <mergeCell ref="M3:M6"/>
    <mergeCell ref="A4:B4"/>
    <mergeCell ref="C4:D4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51181102362204722" footer="0.51181102362204722"/>
  <pageSetup paperSize="9" scale="41" firstPageNumber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5" workbookViewId="0">
      <selection activeCell="G61" sqref="G61"/>
    </sheetView>
  </sheetViews>
  <sheetFormatPr defaultRowHeight="15"/>
  <cols>
    <col min="1" max="1" width="11.28515625" customWidth="1"/>
    <col min="2" max="2" width="19.28515625" customWidth="1"/>
    <col min="3" max="3" width="20.28515625" customWidth="1"/>
    <col min="4" max="4" width="18.28515625" customWidth="1"/>
  </cols>
  <sheetData>
    <row r="1" spans="1:4" ht="18.75">
      <c r="A1" s="664" t="s">
        <v>450</v>
      </c>
      <c r="B1" s="664"/>
      <c r="C1" s="664"/>
      <c r="D1" s="664"/>
    </row>
    <row r="2" spans="1:4" ht="63">
      <c r="A2" s="385" t="s">
        <v>451</v>
      </c>
      <c r="B2" s="385" t="s">
        <v>452</v>
      </c>
      <c r="C2" s="385" t="s">
        <v>453</v>
      </c>
      <c r="D2" s="385" t="s">
        <v>454</v>
      </c>
    </row>
    <row r="3" spans="1:4" ht="15.75">
      <c r="A3" s="386" t="s">
        <v>455</v>
      </c>
      <c r="B3" s="387">
        <v>28</v>
      </c>
      <c r="C3" s="387">
        <v>27</v>
      </c>
      <c r="D3" s="388">
        <f t="shared" ref="D3:D10" si="0">B3-C3</f>
        <v>1</v>
      </c>
    </row>
    <row r="4" spans="1:4" ht="15.75">
      <c r="A4" s="386" t="s">
        <v>456</v>
      </c>
      <c r="B4" s="387">
        <v>27</v>
      </c>
      <c r="C4" s="387">
        <v>22</v>
      </c>
      <c r="D4" s="388">
        <f>B4-C4</f>
        <v>5</v>
      </c>
    </row>
    <row r="5" spans="1:4" ht="15.75">
      <c r="A5" s="386" t="s">
        <v>457</v>
      </c>
      <c r="B5" s="387">
        <v>30</v>
      </c>
      <c r="C5" s="387">
        <v>26</v>
      </c>
      <c r="D5" s="388">
        <f t="shared" si="0"/>
        <v>4</v>
      </c>
    </row>
    <row r="6" spans="1:4" ht="15.75">
      <c r="A6" s="386" t="s">
        <v>458</v>
      </c>
      <c r="B6" s="387">
        <v>8</v>
      </c>
      <c r="C6" s="387">
        <v>1</v>
      </c>
      <c r="D6" s="388">
        <f t="shared" si="0"/>
        <v>7</v>
      </c>
    </row>
    <row r="7" spans="1:4" ht="15.75">
      <c r="A7" s="386" t="s">
        <v>459</v>
      </c>
      <c r="B7" s="387">
        <v>2</v>
      </c>
      <c r="C7" s="387">
        <v>0</v>
      </c>
      <c r="D7" s="388">
        <f t="shared" si="0"/>
        <v>2</v>
      </c>
    </row>
    <row r="8" spans="1:4" ht="15.75">
      <c r="A8" s="386" t="s">
        <v>460</v>
      </c>
      <c r="B8" s="387">
        <v>9</v>
      </c>
      <c r="C8" s="387">
        <v>6</v>
      </c>
      <c r="D8" s="388">
        <f t="shared" si="0"/>
        <v>3</v>
      </c>
    </row>
    <row r="9" spans="1:4" ht="15.75">
      <c r="A9" s="386" t="s">
        <v>427</v>
      </c>
      <c r="B9" s="387">
        <v>14</v>
      </c>
      <c r="C9" s="387">
        <v>29</v>
      </c>
      <c r="D9" s="388">
        <f t="shared" si="0"/>
        <v>-15</v>
      </c>
    </row>
    <row r="10" spans="1:4" ht="15.75">
      <c r="A10" s="386" t="s">
        <v>444</v>
      </c>
      <c r="B10" s="387">
        <v>29</v>
      </c>
      <c r="C10" s="387">
        <v>36</v>
      </c>
      <c r="D10" s="388">
        <f t="shared" si="0"/>
        <v>-7</v>
      </c>
    </row>
    <row r="11" spans="1:4" ht="15.75">
      <c r="A11" s="386" t="s">
        <v>447</v>
      </c>
      <c r="B11" s="389">
        <v>42</v>
      </c>
      <c r="C11" s="388">
        <v>42</v>
      </c>
      <c r="D11" s="388">
        <f>B11-C11</f>
        <v>0</v>
      </c>
    </row>
    <row r="12" spans="1:4" ht="15.75">
      <c r="A12" s="386" t="s">
        <v>448</v>
      </c>
      <c r="B12" s="389">
        <f>'ВОДА ОФИСЫ'!I46+'ВОДА ОФИСЫ'!J46</f>
        <v>84</v>
      </c>
      <c r="C12" s="389">
        <v>59</v>
      </c>
      <c r="D12" s="388">
        <f>B12-C12</f>
        <v>25</v>
      </c>
    </row>
    <row r="13" spans="1:4" ht="15.75">
      <c r="A13" s="386" t="s">
        <v>461</v>
      </c>
      <c r="B13" s="389">
        <v>58</v>
      </c>
      <c r="C13" s="388">
        <v>51</v>
      </c>
      <c r="D13" s="388">
        <f>B13-C13</f>
        <v>7</v>
      </c>
    </row>
    <row r="14" spans="1:4" ht="15.75">
      <c r="A14" s="386" t="s">
        <v>462</v>
      </c>
      <c r="B14" s="389">
        <v>47</v>
      </c>
      <c r="C14" s="388">
        <v>54</v>
      </c>
      <c r="D14" s="388">
        <f>B14-C14</f>
        <v>-7</v>
      </c>
    </row>
    <row r="15" spans="1:4" ht="15.75">
      <c r="A15" s="390" t="s">
        <v>463</v>
      </c>
      <c r="B15" s="391">
        <f>SUM(B3:B14)</f>
        <v>378</v>
      </c>
      <c r="C15" s="391">
        <f>SUM(C3:C14)</f>
        <v>353</v>
      </c>
      <c r="D15" s="391">
        <f>SUM(D3:D14)</f>
        <v>25</v>
      </c>
    </row>
    <row r="16" spans="1:4">
      <c r="A16" s="665" t="s">
        <v>493</v>
      </c>
      <c r="B16" s="665"/>
      <c r="C16" s="665"/>
      <c r="D16" s="665"/>
    </row>
    <row r="17" spans="1:5" ht="15.75">
      <c r="A17" s="386" t="s">
        <v>455</v>
      </c>
      <c r="B17" s="481">
        <v>57</v>
      </c>
      <c r="C17" s="387">
        <v>53</v>
      </c>
      <c r="D17" s="389">
        <f>B17-C17</f>
        <v>4</v>
      </c>
    </row>
    <row r="18" spans="1:5" ht="15.75">
      <c r="A18" s="386" t="s">
        <v>456</v>
      </c>
      <c r="B18" s="480">
        <v>56</v>
      </c>
      <c r="C18" s="387">
        <v>50</v>
      </c>
      <c r="D18" s="389">
        <f t="shared" ref="D18:D28" si="1">B18-C18</f>
        <v>6</v>
      </c>
    </row>
    <row r="19" spans="1:5" ht="15.75">
      <c r="A19" s="386" t="s">
        <v>457</v>
      </c>
      <c r="B19" s="481">
        <v>48</v>
      </c>
      <c r="C19" s="387">
        <v>148</v>
      </c>
      <c r="D19" s="389">
        <f t="shared" si="1"/>
        <v>-100</v>
      </c>
    </row>
    <row r="20" spans="1:5" ht="15.75">
      <c r="A20" s="386" t="s">
        <v>458</v>
      </c>
      <c r="B20" s="481">
        <v>61</v>
      </c>
      <c r="C20" s="387">
        <v>76</v>
      </c>
      <c r="D20" s="389">
        <f t="shared" si="1"/>
        <v>-15</v>
      </c>
    </row>
    <row r="21" spans="1:5" ht="15.75">
      <c r="A21" s="386" t="s">
        <v>459</v>
      </c>
      <c r="B21" s="481">
        <v>54</v>
      </c>
      <c r="C21" s="387">
        <v>47</v>
      </c>
      <c r="D21" s="389">
        <f t="shared" si="1"/>
        <v>7</v>
      </c>
      <c r="E21" t="s">
        <v>1278</v>
      </c>
    </row>
    <row r="22" spans="1:5" ht="15.75">
      <c r="A22" s="386" t="s">
        <v>460</v>
      </c>
      <c r="B22" s="481">
        <v>45</v>
      </c>
      <c r="C22" s="387">
        <v>53</v>
      </c>
      <c r="D22" s="389">
        <f t="shared" si="1"/>
        <v>-8</v>
      </c>
    </row>
    <row r="23" spans="1:5" ht="15.75">
      <c r="A23" s="386" t="s">
        <v>427</v>
      </c>
      <c r="B23" s="481">
        <v>50</v>
      </c>
      <c r="C23" s="387">
        <v>44</v>
      </c>
      <c r="D23" s="389">
        <f t="shared" si="1"/>
        <v>6</v>
      </c>
    </row>
    <row r="24" spans="1:5" ht="15.75">
      <c r="A24" s="386" t="s">
        <v>444</v>
      </c>
      <c r="B24" s="481">
        <v>42</v>
      </c>
      <c r="C24" s="414">
        <v>60</v>
      </c>
      <c r="D24" s="389">
        <f t="shared" si="1"/>
        <v>-18</v>
      </c>
    </row>
    <row r="25" spans="1:5" ht="15.75">
      <c r="A25" s="386" t="s">
        <v>447</v>
      </c>
      <c r="B25" s="414">
        <v>31</v>
      </c>
      <c r="C25" s="414">
        <v>60</v>
      </c>
      <c r="D25" s="389">
        <f t="shared" si="1"/>
        <v>-29</v>
      </c>
    </row>
    <row r="26" spans="1:5" ht="15.75">
      <c r="A26" s="386" t="s">
        <v>448</v>
      </c>
      <c r="B26" s="414">
        <v>77</v>
      </c>
      <c r="C26" s="414">
        <v>44</v>
      </c>
      <c r="D26" s="389">
        <f t="shared" si="1"/>
        <v>33</v>
      </c>
    </row>
    <row r="27" spans="1:5" ht="15.75">
      <c r="A27" s="386" t="s">
        <v>461</v>
      </c>
      <c r="B27" s="414">
        <v>66</v>
      </c>
      <c r="C27" s="414">
        <v>62</v>
      </c>
      <c r="D27" s="389">
        <f t="shared" si="1"/>
        <v>4</v>
      </c>
    </row>
    <row r="28" spans="1:5" ht="15.75">
      <c r="A28" s="386" t="s">
        <v>462</v>
      </c>
      <c r="B28" s="414">
        <v>46</v>
      </c>
      <c r="C28" s="414">
        <v>50</v>
      </c>
      <c r="D28" s="389">
        <f t="shared" si="1"/>
        <v>-4</v>
      </c>
    </row>
    <row r="29" spans="1:5" ht="15.75">
      <c r="A29" s="390" t="s">
        <v>463</v>
      </c>
      <c r="B29" s="391">
        <f>SUM(B17:B28)</f>
        <v>633</v>
      </c>
      <c r="C29" s="391">
        <f>SUM(C17:C28)</f>
        <v>747</v>
      </c>
      <c r="D29" s="391">
        <f>SUM(D17:D28)</f>
        <v>-114</v>
      </c>
    </row>
    <row r="30" spans="1:5">
      <c r="A30" s="665"/>
      <c r="B30" s="665"/>
      <c r="C30" s="665"/>
      <c r="D30" s="665"/>
    </row>
    <row r="31" spans="1:5">
      <c r="A31" s="665" t="s">
        <v>1301</v>
      </c>
      <c r="B31" s="665"/>
      <c r="C31" s="665"/>
      <c r="D31" s="665"/>
    </row>
    <row r="32" spans="1:5" ht="15.75">
      <c r="A32" s="386" t="s">
        <v>455</v>
      </c>
      <c r="B32" s="481">
        <v>64</v>
      </c>
      <c r="C32" s="480">
        <v>50</v>
      </c>
      <c r="D32" s="389">
        <f>B32-C32</f>
        <v>14</v>
      </c>
    </row>
    <row r="33" spans="1:4" ht="15.75">
      <c r="A33" s="386" t="s">
        <v>456</v>
      </c>
      <c r="B33" s="481">
        <v>51</v>
      </c>
      <c r="C33" s="480">
        <v>54</v>
      </c>
      <c r="D33" s="389">
        <f>B33-C33</f>
        <v>-3</v>
      </c>
    </row>
    <row r="34" spans="1:4" ht="15.75">
      <c r="A34" s="386" t="s">
        <v>457</v>
      </c>
      <c r="B34" s="481">
        <v>40</v>
      </c>
      <c r="C34" s="480">
        <v>45</v>
      </c>
      <c r="D34" s="389">
        <f>B34-C34</f>
        <v>-5</v>
      </c>
    </row>
    <row r="35" spans="1:4" ht="15.75">
      <c r="A35" s="386" t="s">
        <v>458</v>
      </c>
      <c r="B35" s="481">
        <v>37</v>
      </c>
      <c r="C35" s="480"/>
      <c r="D35" s="389"/>
    </row>
    <row r="36" spans="1:4" ht="15.75">
      <c r="A36" s="386" t="s">
        <v>459</v>
      </c>
      <c r="B36" s="481">
        <v>54</v>
      </c>
      <c r="C36" s="480">
        <v>56</v>
      </c>
      <c r="D36" s="389">
        <f t="shared" ref="D36:D43" si="2">B36-C36</f>
        <v>-2</v>
      </c>
    </row>
    <row r="37" spans="1:4" ht="15.75">
      <c r="A37" s="386" t="s">
        <v>460</v>
      </c>
      <c r="B37" s="481">
        <v>52</v>
      </c>
      <c r="C37" s="480">
        <v>49</v>
      </c>
      <c r="D37" s="389">
        <f t="shared" si="2"/>
        <v>3</v>
      </c>
    </row>
    <row r="38" spans="1:4" ht="15.75">
      <c r="A38" s="386" t="s">
        <v>427</v>
      </c>
      <c r="B38" s="481">
        <v>41</v>
      </c>
      <c r="C38" s="480">
        <v>46</v>
      </c>
      <c r="D38" s="389">
        <f t="shared" si="2"/>
        <v>-5</v>
      </c>
    </row>
    <row r="39" spans="1:4" ht="15.75">
      <c r="A39" s="386" t="s">
        <v>444</v>
      </c>
      <c r="B39" s="481">
        <v>43</v>
      </c>
      <c r="C39" s="481">
        <v>39</v>
      </c>
      <c r="D39" s="389">
        <f t="shared" si="2"/>
        <v>4</v>
      </c>
    </row>
    <row r="40" spans="1:4" ht="15.75">
      <c r="A40" s="386" t="s">
        <v>447</v>
      </c>
      <c r="B40" s="481">
        <v>41</v>
      </c>
      <c r="C40" s="481">
        <v>42</v>
      </c>
      <c r="D40" s="389">
        <f t="shared" si="2"/>
        <v>-1</v>
      </c>
    </row>
    <row r="41" spans="1:4" ht="15.75">
      <c r="A41" s="386" t="s">
        <v>448</v>
      </c>
      <c r="B41" s="481">
        <v>50</v>
      </c>
      <c r="C41" s="481">
        <v>50</v>
      </c>
      <c r="D41" s="389">
        <f t="shared" si="2"/>
        <v>0</v>
      </c>
    </row>
    <row r="42" spans="1:4" ht="15.75">
      <c r="A42" s="386" t="s">
        <v>461</v>
      </c>
      <c r="B42" s="481">
        <v>47</v>
      </c>
      <c r="C42" s="481">
        <v>46</v>
      </c>
      <c r="D42" s="389">
        <f t="shared" si="2"/>
        <v>1</v>
      </c>
    </row>
    <row r="43" spans="1:4" ht="15.75">
      <c r="A43" s="386" t="s">
        <v>462</v>
      </c>
      <c r="B43" s="481">
        <v>39</v>
      </c>
      <c r="C43" s="481">
        <v>38</v>
      </c>
      <c r="D43" s="389">
        <f t="shared" si="2"/>
        <v>1</v>
      </c>
    </row>
    <row r="44" spans="1:4" ht="15.75">
      <c r="A44" s="390" t="s">
        <v>463</v>
      </c>
      <c r="B44" s="391">
        <f>SUM(B32:B43)</f>
        <v>559</v>
      </c>
      <c r="C44" s="391">
        <f>SUM(C32:C43)</f>
        <v>515</v>
      </c>
      <c r="D44" s="391">
        <f>SUM(D32:D43)</f>
        <v>7</v>
      </c>
    </row>
    <row r="45" spans="1:4">
      <c r="A45" s="666" t="s">
        <v>1407</v>
      </c>
      <c r="B45" s="667"/>
      <c r="C45" s="667"/>
      <c r="D45" s="667"/>
    </row>
    <row r="46" spans="1:4" ht="15.75">
      <c r="A46" s="386" t="s">
        <v>455</v>
      </c>
      <c r="B46" s="481">
        <f>'ВОДА ОФИСЫ'!I51+'ВОДА ОФИСЫ'!J51</f>
        <v>69</v>
      </c>
      <c r="C46" s="480">
        <v>86</v>
      </c>
      <c r="D46" s="389">
        <f>B46-C46</f>
        <v>-17</v>
      </c>
    </row>
    <row r="47" spans="1:4" ht="15.75">
      <c r="A47" s="386" t="s">
        <v>456</v>
      </c>
      <c r="B47" s="481">
        <v>42</v>
      </c>
      <c r="C47" s="480"/>
      <c r="D47" s="389"/>
    </row>
    <row r="48" spans="1:4" ht="15.75">
      <c r="A48" s="386" t="s">
        <v>457</v>
      </c>
      <c r="B48" s="481"/>
      <c r="C48" s="480"/>
      <c r="D48" s="389"/>
    </row>
    <row r="49" spans="1:4" ht="15.75">
      <c r="A49" s="386" t="s">
        <v>458</v>
      </c>
      <c r="B49" s="481">
        <v>64</v>
      </c>
      <c r="C49" s="480"/>
      <c r="D49" s="389"/>
    </row>
    <row r="50" spans="1:4" ht="15.75">
      <c r="A50" s="386" t="s">
        <v>459</v>
      </c>
      <c r="B50" s="481"/>
      <c r="C50" s="480"/>
      <c r="D50" s="389"/>
    </row>
    <row r="51" spans="1:4" ht="15.75">
      <c r="A51" s="386" t="s">
        <v>460</v>
      </c>
      <c r="B51" s="481"/>
      <c r="C51" s="480"/>
      <c r="D51" s="389"/>
    </row>
    <row r="52" spans="1:4" ht="15.75">
      <c r="A52" s="386" t="s">
        <v>427</v>
      </c>
      <c r="B52" s="481"/>
      <c r="C52" s="480"/>
      <c r="D52" s="389"/>
    </row>
    <row r="53" spans="1:4" ht="15.75">
      <c r="A53" s="386" t="s">
        <v>444</v>
      </c>
      <c r="B53" s="481"/>
      <c r="C53" s="481"/>
      <c r="D53" s="389"/>
    </row>
    <row r="54" spans="1:4" ht="15.75">
      <c r="A54" s="386" t="s">
        <v>447</v>
      </c>
      <c r="B54" s="481"/>
      <c r="C54" s="481"/>
      <c r="D54" s="389"/>
    </row>
    <row r="55" spans="1:4" ht="15.75">
      <c r="A55" s="386" t="s">
        <v>448</v>
      </c>
      <c r="B55" s="481"/>
      <c r="C55" s="481"/>
      <c r="D55" s="389"/>
    </row>
    <row r="56" spans="1:4" ht="15.75">
      <c r="A56" s="386" t="s">
        <v>461</v>
      </c>
      <c r="B56" s="481"/>
      <c r="C56" s="481"/>
      <c r="D56" s="389"/>
    </row>
    <row r="57" spans="1:4" ht="15.75">
      <c r="A57" s="386" t="s">
        <v>462</v>
      </c>
      <c r="B57" s="481"/>
      <c r="C57" s="481"/>
      <c r="D57" s="389"/>
    </row>
    <row r="58" spans="1:4" ht="15.75">
      <c r="A58" s="390" t="s">
        <v>463</v>
      </c>
      <c r="B58" s="391"/>
      <c r="C58" s="391"/>
      <c r="D58" s="391"/>
    </row>
  </sheetData>
  <mergeCells count="5">
    <mergeCell ref="A1:D1"/>
    <mergeCell ref="A16:D16"/>
    <mergeCell ref="A30:D30"/>
    <mergeCell ref="A31:D31"/>
    <mergeCell ref="A45:D4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047777"/>
  <sheetViews>
    <sheetView zoomScale="69" zoomScaleNormal="69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I45" sqref="I45"/>
    </sheetView>
  </sheetViews>
  <sheetFormatPr defaultColWidth="9.140625" defaultRowHeight="14.25" customHeight="1" outlineLevelRow="1"/>
  <cols>
    <col min="1" max="1" width="6.85546875" style="135" customWidth="1"/>
    <col min="2" max="2" width="42.85546875" style="100" customWidth="1"/>
    <col min="3" max="3" width="13.42578125" style="148" customWidth="1"/>
    <col min="4" max="4" width="12" style="131" customWidth="1"/>
    <col min="5" max="5" width="12.42578125" style="135" customWidth="1"/>
    <col min="6" max="6" width="14.5703125" style="135" customWidth="1"/>
    <col min="7" max="7" width="12.5703125" style="135" customWidth="1"/>
    <col min="8" max="8" width="17.28515625" style="135" customWidth="1"/>
    <col min="9" max="9" width="16.7109375" style="140" customWidth="1"/>
    <col min="10" max="10" width="16.28515625" style="140" customWidth="1"/>
    <col min="11" max="11" width="15.28515625" style="140" customWidth="1"/>
    <col min="12" max="12" width="17" style="105" customWidth="1"/>
    <col min="13" max="14" width="11.7109375" style="101" customWidth="1"/>
    <col min="15" max="16384" width="9.140625" style="101"/>
  </cols>
  <sheetData>
    <row r="1" spans="1:14" ht="25.9" customHeight="1">
      <c r="A1" s="284" t="s">
        <v>224</v>
      </c>
      <c r="B1" s="103"/>
      <c r="C1" s="685" t="s">
        <v>1423</v>
      </c>
      <c r="D1" s="685"/>
      <c r="E1" s="685"/>
      <c r="F1" s="685"/>
      <c r="G1" s="685"/>
      <c r="H1" s="685"/>
      <c r="I1" s="103"/>
      <c r="J1" s="103"/>
      <c r="K1" s="104"/>
    </row>
    <row r="2" spans="1:14" ht="14.25" customHeight="1">
      <c r="A2" s="106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4" ht="46.5" customHeight="1">
      <c r="A3" s="96" t="s">
        <v>1</v>
      </c>
      <c r="B3" s="96" t="s">
        <v>2</v>
      </c>
      <c r="C3" s="107" t="s">
        <v>7</v>
      </c>
      <c r="D3" s="96" t="s">
        <v>11</v>
      </c>
      <c r="E3" s="108" t="s">
        <v>46</v>
      </c>
      <c r="F3" s="108" t="s">
        <v>45</v>
      </c>
      <c r="G3" s="108" t="s">
        <v>44</v>
      </c>
      <c r="H3" s="108" t="s">
        <v>43</v>
      </c>
      <c r="I3" s="108" t="s">
        <v>42</v>
      </c>
      <c r="J3" s="108" t="s">
        <v>41</v>
      </c>
      <c r="K3" s="108" t="s">
        <v>307</v>
      </c>
      <c r="L3" s="109"/>
      <c r="M3" s="110"/>
      <c r="N3" s="110"/>
    </row>
    <row r="4" spans="1:14" s="124" customFormat="1" ht="15" customHeight="1" outlineLevel="1">
      <c r="A4" s="111">
        <v>1</v>
      </c>
      <c r="B4" s="246" t="s">
        <v>264</v>
      </c>
      <c r="C4" s="150"/>
      <c r="D4" s="112"/>
      <c r="E4" s="112"/>
      <c r="F4" s="112"/>
      <c r="G4" s="112"/>
      <c r="H4" s="112"/>
      <c r="I4" s="112"/>
      <c r="J4" s="113"/>
      <c r="K4" s="114"/>
      <c r="L4" s="186"/>
      <c r="M4" s="187"/>
      <c r="N4" s="123"/>
    </row>
    <row r="5" spans="1:14" s="124" customFormat="1" ht="15" customHeight="1" outlineLevel="1">
      <c r="A5" s="673"/>
      <c r="B5" s="235" t="s">
        <v>230</v>
      </c>
      <c r="C5" s="118" t="s">
        <v>401</v>
      </c>
      <c r="D5" s="119"/>
      <c r="E5" s="120">
        <v>1043</v>
      </c>
      <c r="F5" s="120">
        <v>1057</v>
      </c>
      <c r="G5" s="120"/>
      <c r="H5" s="120"/>
      <c r="I5" s="121">
        <f>F5-E5</f>
        <v>14</v>
      </c>
      <c r="J5" s="122"/>
      <c r="K5" s="686"/>
      <c r="L5" s="186"/>
      <c r="M5" s="187"/>
      <c r="N5" s="123"/>
    </row>
    <row r="6" spans="1:14" s="117" customFormat="1" ht="15" customHeight="1">
      <c r="A6" s="674"/>
      <c r="B6" s="235" t="s">
        <v>232</v>
      </c>
      <c r="C6" s="118">
        <v>100960469</v>
      </c>
      <c r="D6" s="119"/>
      <c r="E6" s="120"/>
      <c r="F6" s="120"/>
      <c r="G6" s="120">
        <v>129</v>
      </c>
      <c r="H6" s="120">
        <v>130</v>
      </c>
      <c r="I6" s="121"/>
      <c r="J6" s="125">
        <f>H6-G6</f>
        <v>1</v>
      </c>
      <c r="K6" s="687"/>
      <c r="L6" s="186"/>
      <c r="M6" s="187"/>
      <c r="N6" s="116"/>
    </row>
    <row r="7" spans="1:14" s="117" customFormat="1" ht="15" customHeight="1">
      <c r="A7" s="418"/>
      <c r="B7" s="235" t="s">
        <v>39</v>
      </c>
      <c r="C7" s="118">
        <v>35056919</v>
      </c>
      <c r="D7" s="119"/>
      <c r="E7" s="350">
        <v>6</v>
      </c>
      <c r="F7" s="350">
        <v>6</v>
      </c>
      <c r="G7" s="120"/>
      <c r="H7" s="120"/>
      <c r="I7" s="121">
        <f>F7-E7</f>
        <v>0</v>
      </c>
      <c r="J7" s="122"/>
      <c r="K7" s="686"/>
      <c r="L7" s="688"/>
      <c r="M7" s="689"/>
      <c r="N7" s="116"/>
    </row>
    <row r="8" spans="1:14" s="117" customFormat="1" ht="15" customHeight="1">
      <c r="A8" s="418"/>
      <c r="B8" s="235" t="s">
        <v>232</v>
      </c>
      <c r="C8" s="118">
        <v>35046774</v>
      </c>
      <c r="D8" s="119"/>
      <c r="E8" s="120"/>
      <c r="F8" s="120"/>
      <c r="G8" s="350">
        <v>0</v>
      </c>
      <c r="H8" s="350">
        <v>0</v>
      </c>
      <c r="I8" s="121"/>
      <c r="J8" s="125">
        <f>H8-G8</f>
        <v>0</v>
      </c>
      <c r="K8" s="687"/>
      <c r="L8" s="186"/>
      <c r="M8" s="187"/>
      <c r="N8" s="116"/>
    </row>
    <row r="9" spans="1:14" s="117" customFormat="1" ht="15" customHeight="1">
      <c r="A9" s="111" t="s">
        <v>495</v>
      </c>
      <c r="B9" s="246" t="s">
        <v>229</v>
      </c>
      <c r="C9" s="150"/>
      <c r="D9" s="112"/>
      <c r="E9" s="112"/>
      <c r="F9" s="112"/>
      <c r="G9" s="112"/>
      <c r="H9" s="112"/>
      <c r="I9" s="112"/>
      <c r="J9" s="113"/>
      <c r="K9" s="114">
        <v>0</v>
      </c>
      <c r="L9" s="683" t="s">
        <v>437</v>
      </c>
      <c r="M9" s="684"/>
      <c r="N9" s="116"/>
    </row>
    <row r="10" spans="1:14" s="117" customFormat="1" ht="15" customHeight="1">
      <c r="A10" s="673"/>
      <c r="B10" s="235" t="s">
        <v>39</v>
      </c>
      <c r="C10" s="151">
        <v>18229902</v>
      </c>
      <c r="D10" s="126"/>
      <c r="E10" s="120">
        <v>24</v>
      </c>
      <c r="F10" s="120">
        <v>26</v>
      </c>
      <c r="G10" s="120"/>
      <c r="H10" s="120"/>
      <c r="I10" s="121">
        <f>F10-E10</f>
        <v>2</v>
      </c>
      <c r="J10" s="122"/>
      <c r="K10" s="675"/>
      <c r="L10" s="186"/>
      <c r="M10" s="187"/>
      <c r="N10" s="116"/>
    </row>
    <row r="11" spans="1:14" s="124" customFormat="1" ht="15" customHeight="1">
      <c r="A11" s="674"/>
      <c r="B11" s="235" t="s">
        <v>37</v>
      </c>
      <c r="C11" s="151">
        <v>18225004</v>
      </c>
      <c r="D11" s="126"/>
      <c r="E11" s="120"/>
      <c r="F11" s="120"/>
      <c r="G11" s="120">
        <v>19</v>
      </c>
      <c r="H11" s="120">
        <v>21</v>
      </c>
      <c r="I11" s="121"/>
      <c r="J11" s="125">
        <f>H11-G11</f>
        <v>2</v>
      </c>
      <c r="K11" s="676"/>
      <c r="L11" s="688"/>
      <c r="M11" s="689"/>
      <c r="N11" s="123"/>
    </row>
    <row r="12" spans="1:14" s="124" customFormat="1" ht="15" customHeight="1">
      <c r="A12" s="673"/>
      <c r="B12" s="235" t="s">
        <v>39</v>
      </c>
      <c r="C12" s="118">
        <v>18229917</v>
      </c>
      <c r="D12" s="129"/>
      <c r="E12" s="120">
        <v>106</v>
      </c>
      <c r="F12" s="120">
        <v>131</v>
      </c>
      <c r="G12" s="120"/>
      <c r="H12" s="120"/>
      <c r="I12" s="121">
        <f>F12-E12</f>
        <v>25</v>
      </c>
      <c r="J12" s="122"/>
      <c r="K12" s="675"/>
      <c r="L12" s="186"/>
      <c r="M12" s="187"/>
      <c r="N12" s="123"/>
    </row>
    <row r="13" spans="1:14" s="124" customFormat="1" ht="15" customHeight="1">
      <c r="A13" s="674"/>
      <c r="B13" s="235" t="s">
        <v>37</v>
      </c>
      <c r="C13" s="118">
        <v>18243188</v>
      </c>
      <c r="D13" s="129"/>
      <c r="E13" s="120"/>
      <c r="F13" s="120"/>
      <c r="G13" s="350">
        <v>2</v>
      </c>
      <c r="H13" s="350">
        <v>2</v>
      </c>
      <c r="I13" s="121"/>
      <c r="J13" s="125">
        <f>H13-G13</f>
        <v>0</v>
      </c>
      <c r="K13" s="676"/>
      <c r="L13" s="186"/>
      <c r="M13" s="187"/>
      <c r="N13" s="123"/>
    </row>
    <row r="14" spans="1:14" s="117" customFormat="1" ht="15" customHeight="1">
      <c r="A14" s="111">
        <v>5</v>
      </c>
      <c r="B14" s="185" t="s">
        <v>199</v>
      </c>
      <c r="C14" s="102"/>
      <c r="D14" s="127"/>
      <c r="E14" s="127"/>
      <c r="F14" s="127"/>
      <c r="G14" s="127"/>
      <c r="H14" s="127"/>
      <c r="I14" s="127"/>
      <c r="J14" s="128"/>
      <c r="K14" s="114">
        <v>0</v>
      </c>
      <c r="L14" s="683" t="s">
        <v>435</v>
      </c>
      <c r="M14" s="684"/>
      <c r="N14" s="116"/>
    </row>
    <row r="15" spans="1:14" s="117" customFormat="1" ht="15" customHeight="1">
      <c r="A15" s="673"/>
      <c r="B15" s="210" t="s">
        <v>39</v>
      </c>
      <c r="C15" s="118">
        <v>35073611</v>
      </c>
      <c r="D15" s="129"/>
      <c r="E15" s="120">
        <v>243</v>
      </c>
      <c r="F15" s="120">
        <v>243</v>
      </c>
      <c r="G15" s="120"/>
      <c r="H15" s="120"/>
      <c r="I15" s="121">
        <f>F15-E15</f>
        <v>0</v>
      </c>
      <c r="J15" s="122"/>
      <c r="K15" s="675"/>
      <c r="L15" s="186"/>
      <c r="M15" s="187"/>
      <c r="N15" s="116"/>
    </row>
    <row r="16" spans="1:14" s="117" customFormat="1" ht="15" customHeight="1">
      <c r="A16" s="674"/>
      <c r="B16" s="210" t="s">
        <v>37</v>
      </c>
      <c r="C16" s="118">
        <v>35046284</v>
      </c>
      <c r="D16" s="129"/>
      <c r="E16" s="120"/>
      <c r="F16" s="120"/>
      <c r="G16" s="120">
        <v>15</v>
      </c>
      <c r="H16" s="120">
        <v>15</v>
      </c>
      <c r="I16" s="121"/>
      <c r="J16" s="125">
        <f>H16-G16</f>
        <v>0</v>
      </c>
      <c r="K16" s="676"/>
      <c r="L16" s="186"/>
      <c r="M16" s="187"/>
      <c r="N16" s="116"/>
    </row>
    <row r="17" spans="1:15" s="117" customFormat="1" ht="15" customHeight="1">
      <c r="A17" s="111">
        <v>6</v>
      </c>
      <c r="B17" s="185" t="s">
        <v>200</v>
      </c>
      <c r="C17" s="102"/>
      <c r="D17" s="127"/>
      <c r="E17" s="127"/>
      <c r="F17" s="127"/>
      <c r="G17" s="127"/>
      <c r="H17" s="127"/>
      <c r="I17" s="127"/>
      <c r="J17" s="128"/>
      <c r="K17" s="114">
        <v>0</v>
      </c>
      <c r="L17" s="683" t="s">
        <v>436</v>
      </c>
      <c r="M17" s="684"/>
      <c r="N17" s="116"/>
    </row>
    <row r="18" spans="1:15" s="117" customFormat="1" ht="15" customHeight="1">
      <c r="A18" s="673"/>
      <c r="B18" s="235" t="s">
        <v>39</v>
      </c>
      <c r="C18" s="118">
        <v>35027230</v>
      </c>
      <c r="D18" s="129"/>
      <c r="E18" s="120">
        <v>78</v>
      </c>
      <c r="F18" s="120">
        <v>78</v>
      </c>
      <c r="G18" s="120"/>
      <c r="H18" s="120"/>
      <c r="I18" s="121">
        <f>F18-E18</f>
        <v>0</v>
      </c>
      <c r="J18" s="122"/>
      <c r="K18" s="675"/>
      <c r="L18" s="186"/>
      <c r="M18" s="187"/>
      <c r="N18" s="116"/>
    </row>
    <row r="19" spans="1:15" s="117" customFormat="1" ht="15" customHeight="1">
      <c r="A19" s="677"/>
      <c r="B19" s="235" t="s">
        <v>39</v>
      </c>
      <c r="C19" s="118">
        <v>35018812</v>
      </c>
      <c r="D19" s="129"/>
      <c r="E19" s="212">
        <v>51</v>
      </c>
      <c r="F19" s="212">
        <v>52</v>
      </c>
      <c r="G19" s="120"/>
      <c r="H19" s="120"/>
      <c r="I19" s="121">
        <f>F19-E19</f>
        <v>1</v>
      </c>
      <c r="J19" s="122"/>
      <c r="K19" s="678"/>
      <c r="L19" s="186"/>
      <c r="M19" s="187"/>
      <c r="N19" s="116"/>
    </row>
    <row r="20" spans="1:15" s="117" customFormat="1" ht="15" customHeight="1">
      <c r="A20" s="677"/>
      <c r="B20" s="235" t="s">
        <v>39</v>
      </c>
      <c r="C20" s="118">
        <v>35018825</v>
      </c>
      <c r="D20" s="129"/>
      <c r="E20" s="350">
        <v>7</v>
      </c>
      <c r="F20" s="350">
        <v>7</v>
      </c>
      <c r="G20" s="120"/>
      <c r="H20" s="120"/>
      <c r="I20" s="121">
        <f>F20-E20</f>
        <v>0</v>
      </c>
      <c r="J20" s="122"/>
      <c r="K20" s="678"/>
      <c r="L20" s="186"/>
      <c r="M20" s="187"/>
      <c r="N20" s="116"/>
    </row>
    <row r="21" spans="1:15" s="117" customFormat="1" ht="15" customHeight="1">
      <c r="A21" s="677"/>
      <c r="B21" s="235" t="s">
        <v>39</v>
      </c>
      <c r="C21" s="118">
        <v>35018803</v>
      </c>
      <c r="D21" s="129"/>
      <c r="E21" s="350">
        <v>2</v>
      </c>
      <c r="F21" s="350">
        <v>2</v>
      </c>
      <c r="G21" s="120"/>
      <c r="H21" s="120"/>
      <c r="I21" s="121">
        <f>F21-E21</f>
        <v>0</v>
      </c>
      <c r="J21" s="122"/>
      <c r="K21" s="678"/>
      <c r="L21" s="186"/>
      <c r="M21" s="187"/>
      <c r="N21" s="116"/>
    </row>
    <row r="22" spans="1:15" s="117" customFormat="1" ht="15" customHeight="1">
      <c r="A22" s="677"/>
      <c r="B22" s="235" t="s">
        <v>37</v>
      </c>
      <c r="C22" s="118">
        <v>35050312</v>
      </c>
      <c r="D22" s="129"/>
      <c r="E22" s="120"/>
      <c r="F22" s="120"/>
      <c r="G22" s="120">
        <v>17</v>
      </c>
      <c r="H22" s="120">
        <v>17</v>
      </c>
      <c r="I22" s="121"/>
      <c r="J22" s="125">
        <f>H22-G22</f>
        <v>0</v>
      </c>
      <c r="K22" s="678"/>
      <c r="L22" s="186"/>
      <c r="M22" s="187"/>
      <c r="N22" s="116"/>
    </row>
    <row r="23" spans="1:15" ht="15" customHeight="1" outlineLevel="1">
      <c r="A23" s="677"/>
      <c r="B23" s="235" t="s">
        <v>37</v>
      </c>
      <c r="C23" s="118">
        <v>35054726</v>
      </c>
      <c r="D23" s="129"/>
      <c r="E23" s="120"/>
      <c r="F23" s="120"/>
      <c r="G23" s="212">
        <v>11</v>
      </c>
      <c r="H23" s="212">
        <v>11</v>
      </c>
      <c r="I23" s="121"/>
      <c r="J23" s="125">
        <f>H23-G23</f>
        <v>0</v>
      </c>
      <c r="K23" s="678"/>
      <c r="L23" s="115"/>
      <c r="M23" s="132"/>
      <c r="N23" s="132"/>
      <c r="O23" s="124"/>
    </row>
    <row r="24" spans="1:15" ht="15" customHeight="1" outlineLevel="1">
      <c r="A24" s="677"/>
      <c r="B24" s="235" t="s">
        <v>37</v>
      </c>
      <c r="C24" s="118">
        <v>35050335</v>
      </c>
      <c r="D24" s="129"/>
      <c r="E24" s="120"/>
      <c r="F24" s="120"/>
      <c r="G24" s="350">
        <v>5</v>
      </c>
      <c r="H24" s="350">
        <v>5</v>
      </c>
      <c r="I24" s="121"/>
      <c r="J24" s="125">
        <f>H24-G24</f>
        <v>0</v>
      </c>
      <c r="K24" s="678"/>
      <c r="L24" s="115"/>
      <c r="M24" s="132"/>
      <c r="N24" s="132"/>
      <c r="O24" s="124"/>
    </row>
    <row r="25" spans="1:15" s="131" customFormat="1" ht="15" customHeight="1">
      <c r="A25" s="674"/>
      <c r="B25" s="235" t="s">
        <v>37</v>
      </c>
      <c r="C25" s="118">
        <v>35050314</v>
      </c>
      <c r="D25" s="129"/>
      <c r="E25" s="120"/>
      <c r="F25" s="120"/>
      <c r="G25" s="350">
        <v>0</v>
      </c>
      <c r="H25" s="350">
        <v>0</v>
      </c>
      <c r="I25" s="121"/>
      <c r="J25" s="125">
        <f>H25-G25</f>
        <v>0</v>
      </c>
      <c r="K25" s="676"/>
      <c r="L25" s="115"/>
      <c r="M25" s="132"/>
      <c r="N25" s="132"/>
    </row>
    <row r="26" spans="1:15" ht="15" customHeight="1" outlineLevel="1">
      <c r="A26" s="111">
        <v>7</v>
      </c>
      <c r="B26" s="185" t="s">
        <v>201</v>
      </c>
      <c r="C26" s="420"/>
      <c r="D26" s="421"/>
      <c r="E26" s="421"/>
      <c r="F26" s="421"/>
      <c r="G26" s="421"/>
      <c r="H26" s="421"/>
      <c r="I26" s="421"/>
      <c r="J26" s="422"/>
      <c r="K26" s="423">
        <v>0</v>
      </c>
      <c r="L26" s="683" t="s">
        <v>503</v>
      </c>
      <c r="M26" s="684"/>
      <c r="N26" s="132"/>
    </row>
    <row r="27" spans="1:15" ht="15" customHeight="1" outlineLevel="1">
      <c r="A27" s="673"/>
      <c r="B27" s="360" t="s">
        <v>496</v>
      </c>
      <c r="C27" s="101">
        <v>18251269</v>
      </c>
      <c r="D27" s="129"/>
      <c r="E27" s="120">
        <v>701</v>
      </c>
      <c r="F27" s="120">
        <v>711</v>
      </c>
      <c r="G27" s="120"/>
      <c r="H27" s="120"/>
      <c r="I27" s="424">
        <f>F27-E27</f>
        <v>10</v>
      </c>
      <c r="J27" s="425"/>
      <c r="K27" s="679"/>
      <c r="L27" s="115"/>
      <c r="M27" s="132"/>
      <c r="N27" s="132"/>
    </row>
    <row r="28" spans="1:15" s="131" customFormat="1" ht="15" customHeight="1">
      <c r="A28" s="674"/>
      <c r="B28" s="210" t="s">
        <v>37</v>
      </c>
      <c r="C28" s="118">
        <v>18244472</v>
      </c>
      <c r="D28" s="129"/>
      <c r="E28" s="120"/>
      <c r="F28" s="120"/>
      <c r="G28" s="120">
        <v>385</v>
      </c>
      <c r="H28" s="120">
        <v>396</v>
      </c>
      <c r="I28" s="424"/>
      <c r="J28" s="426">
        <f>H28-G28</f>
        <v>11</v>
      </c>
      <c r="K28" s="680"/>
      <c r="L28" s="115"/>
      <c r="M28" s="132"/>
      <c r="N28" s="132"/>
    </row>
    <row r="29" spans="1:15" s="131" customFormat="1" ht="15" customHeight="1">
      <c r="A29" s="111">
        <v>8</v>
      </c>
      <c r="B29" s="185" t="s">
        <v>412</v>
      </c>
      <c r="C29" s="427"/>
      <c r="D29" s="421"/>
      <c r="E29" s="421"/>
      <c r="F29" s="421"/>
      <c r="G29" s="421"/>
      <c r="H29" s="421"/>
      <c r="I29" s="421"/>
      <c r="J29" s="422"/>
      <c r="K29" s="114">
        <v>0</v>
      </c>
      <c r="L29" s="668" t="s">
        <v>1285</v>
      </c>
      <c r="M29" s="669"/>
      <c r="N29" s="132"/>
    </row>
    <row r="30" spans="1:15" ht="15" customHeight="1" outlineLevel="1">
      <c r="A30" s="418"/>
      <c r="B30" s="235" t="s">
        <v>502</v>
      </c>
      <c r="C30" s="118">
        <v>55739942</v>
      </c>
      <c r="D30" s="404"/>
      <c r="E30" s="120">
        <v>67</v>
      </c>
      <c r="F30" s="120">
        <v>68</v>
      </c>
      <c r="G30" s="120"/>
      <c r="H30" s="120"/>
      <c r="I30" s="121">
        <f>F30-E30</f>
        <v>1</v>
      </c>
      <c r="J30" s="125"/>
      <c r="K30" s="419"/>
      <c r="L30" s="447"/>
      <c r="M30" s="123"/>
      <c r="N30" s="123"/>
    </row>
    <row r="31" spans="1:15" ht="15" customHeight="1" outlineLevel="1">
      <c r="A31" s="111"/>
      <c r="B31" s="235" t="s">
        <v>37</v>
      </c>
      <c r="C31" s="404">
        <v>55756481</v>
      </c>
      <c r="D31" s="404"/>
      <c r="E31" s="361"/>
      <c r="F31" s="361"/>
      <c r="G31" s="220">
        <v>47</v>
      </c>
      <c r="H31" s="220">
        <v>47</v>
      </c>
      <c r="I31" s="403"/>
      <c r="J31" s="220">
        <f>H31-G31</f>
        <v>0</v>
      </c>
      <c r="K31" s="205">
        <v>0</v>
      </c>
      <c r="L31" s="115"/>
      <c r="M31" s="123"/>
      <c r="N31" s="123"/>
    </row>
    <row r="32" spans="1:15" s="131" customFormat="1" ht="15" hidden="1" customHeight="1">
      <c r="A32" s="416"/>
      <c r="B32" s="235" t="s">
        <v>497</v>
      </c>
      <c r="C32" s="211">
        <v>55739942</v>
      </c>
      <c r="D32" s="221"/>
      <c r="E32" s="212">
        <v>39</v>
      </c>
      <c r="F32" s="212">
        <v>39</v>
      </c>
      <c r="G32" s="411"/>
      <c r="H32" s="411"/>
      <c r="I32" s="204">
        <f>F32-E32</f>
        <v>0</v>
      </c>
      <c r="J32" s="206"/>
      <c r="K32" s="681"/>
      <c r="L32" s="115"/>
      <c r="M32" s="116"/>
      <c r="N32" s="116"/>
    </row>
    <row r="33" spans="1:14" s="131" customFormat="1" ht="15" hidden="1" customHeight="1" thickBot="1">
      <c r="A33" s="416"/>
      <c r="B33" s="235" t="s">
        <v>37</v>
      </c>
      <c r="C33" s="131">
        <v>55756481</v>
      </c>
      <c r="D33" s="221"/>
      <c r="E33" s="212"/>
      <c r="F33" s="212"/>
      <c r="G33" s="212">
        <v>32</v>
      </c>
      <c r="H33" s="212">
        <v>32</v>
      </c>
      <c r="I33" s="204"/>
      <c r="J33" s="206">
        <f>H33-G33</f>
        <v>0</v>
      </c>
      <c r="K33" s="681"/>
      <c r="L33" s="115"/>
      <c r="M33" s="116"/>
      <c r="N33" s="116"/>
    </row>
    <row r="34" spans="1:14" s="131" customFormat="1" ht="14.25" customHeight="1">
      <c r="A34" s="428">
        <v>9</v>
      </c>
      <c r="B34" s="429" t="s">
        <v>203</v>
      </c>
      <c r="C34" s="430"/>
      <c r="D34" s="431"/>
      <c r="E34" s="432"/>
      <c r="F34" s="432"/>
      <c r="G34" s="432"/>
      <c r="H34" s="432"/>
      <c r="I34" s="433"/>
      <c r="J34" s="434"/>
      <c r="K34" s="435"/>
      <c r="L34" s="670" t="s">
        <v>504</v>
      </c>
      <c r="M34" s="671"/>
      <c r="N34" s="116"/>
    </row>
    <row r="35" spans="1:14" ht="14.25" customHeight="1">
      <c r="A35" s="416"/>
      <c r="B35" s="235" t="s">
        <v>498</v>
      </c>
      <c r="C35" s="436">
        <v>150653514</v>
      </c>
      <c r="D35" s="221"/>
      <c r="E35" s="212">
        <v>37</v>
      </c>
      <c r="F35" s="212">
        <v>37</v>
      </c>
      <c r="G35" s="212"/>
      <c r="H35" s="212"/>
      <c r="I35" s="438">
        <f>F35-E35</f>
        <v>0</v>
      </c>
      <c r="J35" s="205"/>
      <c r="K35" s="417"/>
      <c r="L35" s="116"/>
      <c r="M35" s="123"/>
      <c r="N35" s="123"/>
    </row>
    <row r="36" spans="1:14" ht="14.25" customHeight="1">
      <c r="A36" s="416"/>
      <c r="B36" s="235" t="s">
        <v>37</v>
      </c>
      <c r="C36" s="136">
        <v>150759413</v>
      </c>
      <c r="D36" s="439"/>
      <c r="E36" s="437"/>
      <c r="F36" s="437"/>
      <c r="G36" s="483">
        <v>13</v>
      </c>
      <c r="H36" s="483">
        <v>13</v>
      </c>
      <c r="I36" s="204"/>
      <c r="J36" s="362">
        <f>H36-G36</f>
        <v>0</v>
      </c>
      <c r="K36" s="417"/>
      <c r="L36" s="116"/>
      <c r="M36" s="123"/>
      <c r="N36" s="123"/>
    </row>
    <row r="37" spans="1:14" ht="14.25" customHeight="1">
      <c r="A37" s="440" t="s">
        <v>499</v>
      </c>
      <c r="B37" s="185" t="s">
        <v>412</v>
      </c>
      <c r="C37" s="420"/>
      <c r="D37" s="421"/>
      <c r="E37" s="421"/>
      <c r="F37" s="421"/>
      <c r="G37" s="421"/>
      <c r="H37" s="421"/>
      <c r="I37" s="421"/>
      <c r="J37" s="422"/>
      <c r="K37" s="114">
        <v>0</v>
      </c>
      <c r="L37" s="668" t="s">
        <v>1285</v>
      </c>
      <c r="M37" s="669"/>
      <c r="N37" s="123"/>
    </row>
    <row r="38" spans="1:14" ht="14.25" customHeight="1">
      <c r="A38" s="673"/>
      <c r="B38" s="235" t="s">
        <v>500</v>
      </c>
      <c r="C38" s="118">
        <v>55756893</v>
      </c>
      <c r="D38" s="119"/>
      <c r="E38" s="120">
        <v>299</v>
      </c>
      <c r="F38" s="120">
        <v>299</v>
      </c>
      <c r="G38" s="120"/>
      <c r="H38" s="120"/>
      <c r="I38" s="121">
        <f>F38-E38</f>
        <v>0</v>
      </c>
      <c r="J38" s="122"/>
      <c r="K38" s="682"/>
      <c r="L38" s="116"/>
      <c r="M38" s="123"/>
      <c r="N38" s="123"/>
    </row>
    <row r="39" spans="1:14" ht="14.25" customHeight="1">
      <c r="A39" s="674"/>
      <c r="B39" s="235" t="s">
        <v>37</v>
      </c>
      <c r="C39" s="118">
        <v>55739876</v>
      </c>
      <c r="D39" s="119"/>
      <c r="E39" s="120"/>
      <c r="F39" s="120"/>
      <c r="G39" s="120">
        <v>70</v>
      </c>
      <c r="H39" s="120">
        <v>70</v>
      </c>
      <c r="I39" s="121"/>
      <c r="J39" s="125">
        <f>H39-G39</f>
        <v>0</v>
      </c>
      <c r="K39" s="682"/>
      <c r="L39" s="116"/>
      <c r="M39" s="123"/>
      <c r="N39" s="123"/>
    </row>
    <row r="40" spans="1:14" ht="14.25" customHeight="1">
      <c r="A40" s="111" t="s">
        <v>501</v>
      </c>
      <c r="B40" s="185" t="s">
        <v>412</v>
      </c>
      <c r="C40" s="427"/>
      <c r="D40" s="421"/>
      <c r="E40" s="421"/>
      <c r="F40" s="421"/>
      <c r="G40" s="421"/>
      <c r="H40" s="421"/>
      <c r="I40" s="421"/>
      <c r="J40" s="422"/>
      <c r="K40" s="114">
        <v>0</v>
      </c>
      <c r="L40" s="670" t="s">
        <v>1259</v>
      </c>
      <c r="M40" s="671"/>
      <c r="N40" s="123"/>
    </row>
    <row r="41" spans="1:14" ht="14.25" customHeight="1">
      <c r="A41" s="673"/>
      <c r="B41" s="235" t="s">
        <v>39</v>
      </c>
      <c r="C41" s="137">
        <v>100249297</v>
      </c>
      <c r="D41" s="133"/>
      <c r="E41" s="350">
        <v>7</v>
      </c>
      <c r="F41" s="350">
        <v>7</v>
      </c>
      <c r="G41" s="120"/>
      <c r="H41" s="120"/>
      <c r="I41" s="121">
        <f>F41-E41</f>
        <v>0</v>
      </c>
      <c r="J41" s="122"/>
      <c r="K41" s="675"/>
      <c r="L41" s="116"/>
      <c r="M41" s="123"/>
      <c r="N41" s="123"/>
    </row>
    <row r="42" spans="1:14" ht="14.25" customHeight="1">
      <c r="A42" s="674"/>
      <c r="B42" s="235" t="s">
        <v>37</v>
      </c>
      <c r="C42" s="137">
        <v>100249289</v>
      </c>
      <c r="D42" s="133"/>
      <c r="E42" s="120"/>
      <c r="F42" s="120"/>
      <c r="G42" s="350">
        <v>1</v>
      </c>
      <c r="H42" s="350">
        <v>1</v>
      </c>
      <c r="I42" s="121"/>
      <c r="J42" s="125">
        <f>H42-G42</f>
        <v>0</v>
      </c>
      <c r="K42" s="676"/>
      <c r="L42" s="116"/>
      <c r="M42" s="123"/>
      <c r="N42" s="123"/>
    </row>
    <row r="43" spans="1:14" ht="14.25" customHeight="1">
      <c r="A43" s="673"/>
      <c r="B43" s="210" t="s">
        <v>39</v>
      </c>
      <c r="C43" s="118">
        <v>35072703</v>
      </c>
      <c r="D43" s="119"/>
      <c r="E43" s="120">
        <v>2821</v>
      </c>
      <c r="F43" s="120">
        <v>2838</v>
      </c>
      <c r="G43" s="120"/>
      <c r="H43" s="120"/>
      <c r="I43" s="121">
        <f>F43-E43</f>
        <v>17</v>
      </c>
      <c r="J43" s="122"/>
      <c r="K43" s="682"/>
    </row>
    <row r="44" spans="1:14" ht="14.25" customHeight="1">
      <c r="A44" s="674"/>
      <c r="B44" s="235" t="s">
        <v>37</v>
      </c>
      <c r="C44" s="118">
        <v>62552650</v>
      </c>
      <c r="D44" s="119"/>
      <c r="E44" s="120"/>
      <c r="F44" s="120"/>
      <c r="G44" s="120">
        <v>50</v>
      </c>
      <c r="H44" s="120">
        <v>50</v>
      </c>
      <c r="I44" s="121"/>
      <c r="J44" s="125">
        <f>H44-G44</f>
        <v>0</v>
      </c>
      <c r="K44" s="682"/>
    </row>
    <row r="45" spans="1:14" ht="14.25" customHeight="1">
      <c r="A45" s="441"/>
      <c r="B45" s="442"/>
      <c r="C45" s="442"/>
      <c r="D45" s="442"/>
      <c r="E45" s="442"/>
      <c r="F45" s="442"/>
      <c r="G45" s="442"/>
      <c r="H45" s="442"/>
      <c r="I45" s="461"/>
      <c r="J45" s="442"/>
      <c r="K45" s="443"/>
      <c r="L45" s="101"/>
    </row>
    <row r="46" spans="1:14" ht="14.25" customHeight="1">
      <c r="A46" s="444"/>
      <c r="B46" s="445" t="s">
        <v>12</v>
      </c>
      <c r="C46" s="446"/>
      <c r="D46" s="122"/>
      <c r="E46" s="136"/>
      <c r="F46" s="136"/>
      <c r="G46" s="136"/>
      <c r="H46" s="136"/>
      <c r="I46" s="412">
        <f>I43+I41+I38+I35+I30+I27+I21+I20+I19+I18+I15+I12+I10+I7+I5</f>
        <v>70</v>
      </c>
      <c r="J46" s="412">
        <f>J44+J42+J39+J36+J31+J28+J25++J24+J23+J22+J16+J13+J11+J8+J6</f>
        <v>14</v>
      </c>
      <c r="K46" s="412">
        <v>0</v>
      </c>
      <c r="L46" s="101"/>
    </row>
    <row r="47" spans="1:14" ht="14.25" customHeight="1">
      <c r="A47" s="138"/>
      <c r="B47" s="97"/>
      <c r="C47" s="139"/>
      <c r="D47" s="116"/>
      <c r="E47"/>
      <c r="F47"/>
      <c r="G47"/>
      <c r="H47"/>
      <c r="I47"/>
      <c r="J47"/>
      <c r="K47"/>
      <c r="L47" s="101"/>
    </row>
    <row r="48" spans="1:14" ht="14.25" customHeight="1">
      <c r="A48" s="138"/>
      <c r="B48" s="97"/>
      <c r="C48" s="139"/>
      <c r="D48" s="116"/>
      <c r="E48"/>
      <c r="F48"/>
      <c r="G48"/>
      <c r="H48"/>
      <c r="I48"/>
      <c r="J48"/>
      <c r="K48"/>
      <c r="L48" s="101"/>
    </row>
    <row r="49" spans="1:12" ht="14.25" customHeight="1">
      <c r="A49" s="138"/>
      <c r="B49" s="97"/>
      <c r="C49" s="139"/>
      <c r="D49" s="116"/>
      <c r="E49"/>
      <c r="F49"/>
      <c r="G49"/>
      <c r="H49"/>
      <c r="I49" s="149"/>
      <c r="J49" s="149"/>
      <c r="K49"/>
      <c r="L49" s="101"/>
    </row>
    <row r="50" spans="1:12" ht="14.25" customHeight="1">
      <c r="A50" s="138"/>
      <c r="B50" s="97"/>
      <c r="C50" s="139"/>
      <c r="D50" s="116"/>
      <c r="E50"/>
      <c r="F50"/>
      <c r="G50"/>
      <c r="H50"/>
      <c r="I50"/>
      <c r="J50"/>
      <c r="K50"/>
      <c r="L50" s="101"/>
    </row>
    <row r="51" spans="1:12" ht="14.25" customHeight="1">
      <c r="A51" s="138"/>
      <c r="B51" s="97"/>
      <c r="C51" s="139"/>
      <c r="D51" s="116"/>
      <c r="E51"/>
      <c r="F51" s="672" t="s">
        <v>475</v>
      </c>
      <c r="G51" s="672"/>
      <c r="H51" s="672"/>
      <c r="I51" s="149">
        <f>I43+I35+I27+I21+I20+I19+I18+I15+I12+I10+I30+I38</f>
        <v>56</v>
      </c>
      <c r="J51" s="149">
        <f>J44+J36+J28+J25+J24+J23+J22+J16+J13+J11+J39+J31</f>
        <v>13</v>
      </c>
      <c r="K51"/>
      <c r="L51" s="101"/>
    </row>
    <row r="52" spans="1:12" ht="14.25" customHeight="1">
      <c r="A52" s="138"/>
      <c r="B52" s="97"/>
      <c r="C52" s="139"/>
      <c r="D52" s="116"/>
      <c r="E52" s="101"/>
      <c r="F52" s="101"/>
      <c r="G52" s="101"/>
      <c r="H52" s="101"/>
      <c r="I52" s="101"/>
      <c r="J52" s="101"/>
      <c r="K52" s="101"/>
      <c r="L52" s="101"/>
    </row>
    <row r="53" spans="1:12" ht="14.25" customHeight="1">
      <c r="A53" s="138"/>
      <c r="B53" s="97"/>
      <c r="C53" s="139"/>
      <c r="D53" s="116"/>
      <c r="E53" s="101"/>
      <c r="F53" s="101"/>
      <c r="G53" s="101"/>
      <c r="H53" s="101"/>
      <c r="I53" s="101"/>
      <c r="J53" s="101"/>
      <c r="K53" s="101"/>
      <c r="L53" s="101"/>
    </row>
    <row r="54" spans="1:12" ht="14.25" customHeight="1">
      <c r="A54" s="138"/>
      <c r="B54" s="97"/>
      <c r="C54" s="139"/>
      <c r="D54" s="116"/>
      <c r="E54" s="101"/>
      <c r="F54" s="101"/>
      <c r="G54" s="101"/>
      <c r="H54" s="101"/>
      <c r="I54" s="101"/>
      <c r="J54" s="101"/>
      <c r="K54" s="101"/>
      <c r="L54" s="101"/>
    </row>
    <row r="55" spans="1:12" ht="14.25" customHeight="1">
      <c r="A55" s="138"/>
      <c r="B55" s="97"/>
      <c r="C55" s="139"/>
      <c r="D55" s="116"/>
      <c r="E55" s="101"/>
      <c r="F55" s="101"/>
      <c r="G55" s="101"/>
      <c r="H55" s="101"/>
      <c r="I55" s="101"/>
      <c r="J55" s="101"/>
      <c r="K55" s="101"/>
      <c r="L55" s="101"/>
    </row>
    <row r="56" spans="1:12" ht="14.25" customHeight="1">
      <c r="A56" s="138"/>
      <c r="B56" s="97"/>
      <c r="C56" s="139"/>
      <c r="D56" s="116"/>
      <c r="E56" s="101"/>
      <c r="F56" s="101"/>
      <c r="G56" s="101"/>
      <c r="H56" s="101"/>
      <c r="I56" s="101"/>
      <c r="J56" s="101"/>
      <c r="K56" s="101"/>
      <c r="L56" s="101"/>
    </row>
    <row r="57" spans="1:12" ht="14.25" customHeight="1">
      <c r="A57" s="138"/>
      <c r="B57" s="97"/>
      <c r="C57" s="139"/>
      <c r="D57" s="116"/>
      <c r="E57" s="101"/>
      <c r="F57" s="101"/>
      <c r="G57" s="101"/>
      <c r="H57" s="101"/>
      <c r="I57" s="101"/>
      <c r="J57" s="101"/>
      <c r="K57" s="101"/>
      <c r="L57" s="101"/>
    </row>
    <row r="58" spans="1:12" ht="14.25" customHeight="1">
      <c r="A58" s="138"/>
      <c r="B58" s="97"/>
      <c r="C58" s="139"/>
      <c r="D58" s="116"/>
      <c r="E58" s="101"/>
      <c r="F58" s="101"/>
      <c r="G58" s="101"/>
      <c r="H58" s="101"/>
      <c r="I58" s="101"/>
      <c r="J58" s="101"/>
      <c r="K58" s="101"/>
      <c r="L58" s="101"/>
    </row>
    <row r="59" spans="1:12" ht="14.25" customHeight="1">
      <c r="A59" s="138"/>
      <c r="B59" s="97"/>
      <c r="C59" s="139"/>
      <c r="D59" s="116"/>
      <c r="E59" s="101"/>
      <c r="F59" s="101"/>
      <c r="G59" s="101"/>
      <c r="H59" s="101"/>
      <c r="I59" s="101"/>
      <c r="J59" s="101"/>
      <c r="K59" s="101"/>
      <c r="L59" s="101"/>
    </row>
    <row r="60" spans="1:12" ht="14.25" customHeight="1">
      <c r="A60" s="138"/>
      <c r="B60" s="97"/>
      <c r="C60" s="139"/>
      <c r="D60" s="116"/>
      <c r="E60" s="101"/>
      <c r="F60" s="101"/>
      <c r="G60" s="101"/>
      <c r="H60" s="101"/>
      <c r="I60" s="101"/>
      <c r="J60" s="101"/>
      <c r="K60" s="101"/>
      <c r="L60" s="101"/>
    </row>
    <row r="61" spans="1:12" ht="14.25" customHeight="1">
      <c r="A61" s="138"/>
      <c r="B61" s="97"/>
      <c r="C61" s="139"/>
      <c r="D61" s="116"/>
      <c r="E61" s="101"/>
      <c r="F61" s="101"/>
      <c r="G61" s="101"/>
      <c r="H61" s="101"/>
      <c r="I61" s="101"/>
      <c r="J61" s="101"/>
      <c r="K61" s="101"/>
      <c r="L61" s="101"/>
    </row>
    <row r="62" spans="1:12" ht="14.25" customHeight="1">
      <c r="A62" s="138"/>
      <c r="B62" s="97"/>
      <c r="C62" s="139"/>
      <c r="D62" s="116"/>
      <c r="E62" s="101"/>
      <c r="F62" s="101"/>
      <c r="G62" s="101"/>
      <c r="H62" s="101"/>
      <c r="I62" s="101"/>
      <c r="J62" s="101"/>
      <c r="K62" s="101"/>
      <c r="L62" s="101"/>
    </row>
    <row r="63" spans="1:12" ht="14.25" customHeight="1">
      <c r="A63" s="138"/>
      <c r="B63" s="97"/>
      <c r="C63" s="139"/>
      <c r="D63" s="116"/>
      <c r="E63" s="101"/>
      <c r="F63" s="101"/>
      <c r="G63" s="101"/>
      <c r="H63" s="101"/>
      <c r="I63" s="101"/>
      <c r="J63" s="101"/>
      <c r="K63" s="101"/>
      <c r="L63" s="101"/>
    </row>
    <row r="64" spans="1:12" ht="14.25" customHeight="1">
      <c r="A64" s="138"/>
      <c r="B64" s="97"/>
      <c r="C64" s="139"/>
      <c r="D64" s="116"/>
      <c r="E64" s="101"/>
      <c r="F64" s="101"/>
      <c r="G64" s="101"/>
      <c r="H64" s="101"/>
      <c r="I64" s="101"/>
      <c r="J64" s="101"/>
      <c r="K64" s="101"/>
      <c r="L64" s="101"/>
    </row>
    <row r="65" spans="1:12" ht="14.25" customHeight="1">
      <c r="A65" s="138"/>
      <c r="B65" s="97"/>
      <c r="C65" s="139"/>
      <c r="D65" s="116"/>
      <c r="E65" s="101"/>
      <c r="F65" s="101"/>
      <c r="G65" s="101"/>
      <c r="H65" s="101"/>
      <c r="I65" s="101"/>
      <c r="J65" s="101"/>
      <c r="K65" s="101"/>
      <c r="L65" s="101"/>
    </row>
    <row r="66" spans="1:12" ht="14.25" customHeight="1">
      <c r="A66" s="138"/>
      <c r="B66" s="97"/>
      <c r="C66" s="139"/>
      <c r="D66" s="116"/>
      <c r="E66" s="101"/>
      <c r="F66" s="101"/>
      <c r="G66" s="101"/>
      <c r="H66" s="101"/>
      <c r="I66" s="101"/>
      <c r="J66" s="101"/>
      <c r="K66" s="101"/>
      <c r="L66" s="101"/>
    </row>
    <row r="67" spans="1:12" ht="14.25" customHeight="1">
      <c r="A67" s="138"/>
      <c r="B67" s="97"/>
      <c r="C67" s="139"/>
      <c r="D67" s="116"/>
      <c r="E67" s="101"/>
      <c r="F67" s="101"/>
      <c r="G67" s="101"/>
      <c r="H67" s="101"/>
      <c r="I67" s="101"/>
      <c r="J67" s="101"/>
      <c r="K67" s="101"/>
      <c r="L67" s="101"/>
    </row>
    <row r="68" spans="1:12" ht="14.25" customHeight="1">
      <c r="A68" s="138"/>
      <c r="B68" s="97"/>
      <c r="C68" s="139"/>
      <c r="D68" s="116"/>
      <c r="E68" s="101"/>
      <c r="F68" s="101"/>
      <c r="G68" s="101"/>
      <c r="H68" s="101"/>
      <c r="I68" s="101"/>
      <c r="J68" s="101"/>
      <c r="K68" s="101"/>
      <c r="L68" s="101"/>
    </row>
    <row r="69" spans="1:12" ht="14.25" customHeight="1">
      <c r="A69" s="138"/>
      <c r="B69" s="97"/>
      <c r="C69" s="139"/>
      <c r="D69" s="116"/>
      <c r="E69" s="101"/>
      <c r="F69" s="101"/>
      <c r="G69" s="101"/>
      <c r="H69" s="101"/>
      <c r="I69" s="101"/>
      <c r="J69" s="101"/>
      <c r="K69" s="101"/>
      <c r="L69" s="101"/>
    </row>
    <row r="70" spans="1:12" ht="14.25" customHeight="1">
      <c r="A70" s="138"/>
      <c r="B70" s="97"/>
      <c r="C70" s="139"/>
      <c r="D70" s="116"/>
      <c r="E70" s="101"/>
      <c r="F70" s="101"/>
      <c r="G70" s="101"/>
      <c r="H70" s="101"/>
      <c r="I70" s="101"/>
      <c r="J70" s="101"/>
      <c r="K70" s="101"/>
      <c r="L70" s="101"/>
    </row>
    <row r="71" spans="1:12" ht="14.25" customHeight="1">
      <c r="A71" s="138"/>
      <c r="B71" s="97"/>
      <c r="C71" s="139"/>
      <c r="D71" s="116"/>
      <c r="E71" s="101"/>
      <c r="F71" s="101"/>
      <c r="G71" s="101"/>
      <c r="H71" s="101"/>
      <c r="I71" s="101"/>
      <c r="J71" s="101"/>
      <c r="K71" s="101"/>
      <c r="L71" s="101"/>
    </row>
    <row r="72" spans="1:12" ht="14.25" customHeight="1">
      <c r="A72" s="138"/>
      <c r="B72" s="97"/>
      <c r="C72" s="139"/>
      <c r="D72" s="116"/>
      <c r="E72" s="101"/>
      <c r="F72" s="101"/>
      <c r="G72" s="101"/>
      <c r="H72" s="101"/>
      <c r="I72" s="101"/>
      <c r="J72" s="101"/>
      <c r="K72" s="101"/>
      <c r="L72" s="101"/>
    </row>
    <row r="73" spans="1:12" ht="14.25" customHeight="1">
      <c r="A73" s="138"/>
      <c r="B73" s="97"/>
      <c r="C73" s="139"/>
      <c r="D73" s="116"/>
      <c r="E73" s="101"/>
      <c r="F73" s="101"/>
      <c r="G73" s="101"/>
      <c r="H73" s="101"/>
      <c r="I73" s="101"/>
      <c r="J73" s="101"/>
      <c r="K73" s="101"/>
      <c r="L73" s="101"/>
    </row>
    <row r="74" spans="1:12" ht="14.25" customHeight="1">
      <c r="A74" s="138"/>
      <c r="B74" s="97"/>
      <c r="C74" s="139"/>
      <c r="D74" s="116"/>
      <c r="E74" s="101"/>
      <c r="F74" s="101"/>
      <c r="G74" s="101"/>
      <c r="H74" s="101"/>
      <c r="I74" s="101"/>
      <c r="J74" s="101"/>
      <c r="K74" s="101"/>
      <c r="L74" s="101"/>
    </row>
    <row r="75" spans="1:12" ht="14.25" customHeight="1">
      <c r="A75" s="138"/>
      <c r="B75" s="97"/>
      <c r="C75" s="139"/>
      <c r="D75" s="116"/>
      <c r="E75" s="101"/>
      <c r="F75" s="101"/>
      <c r="G75" s="101"/>
      <c r="H75" s="101"/>
      <c r="I75" s="101"/>
      <c r="J75" s="101"/>
      <c r="K75" s="101"/>
      <c r="L75" s="101"/>
    </row>
    <row r="76" spans="1:12" ht="14.25" customHeight="1">
      <c r="A76" s="138"/>
      <c r="B76" s="97"/>
      <c r="C76" s="139"/>
      <c r="D76" s="116"/>
      <c r="E76" s="101"/>
      <c r="F76" s="101"/>
      <c r="G76" s="101"/>
      <c r="H76" s="101"/>
      <c r="I76" s="101"/>
      <c r="J76" s="101"/>
      <c r="K76" s="101"/>
      <c r="L76" s="101"/>
    </row>
    <row r="77" spans="1:12" ht="14.25" customHeight="1">
      <c r="A77" s="138"/>
      <c r="B77" s="97"/>
      <c r="C77" s="139"/>
      <c r="D77" s="116"/>
      <c r="E77" s="101"/>
      <c r="F77" s="101"/>
      <c r="G77" s="101"/>
      <c r="H77" s="101"/>
      <c r="I77" s="101"/>
      <c r="J77" s="101"/>
      <c r="K77" s="101"/>
      <c r="L77" s="101"/>
    </row>
    <row r="78" spans="1:12" ht="14.25" customHeight="1">
      <c r="A78" s="138"/>
      <c r="B78" s="97"/>
      <c r="C78" s="139"/>
      <c r="D78" s="116"/>
      <c r="E78" s="101"/>
      <c r="F78" s="101"/>
      <c r="G78" s="101"/>
      <c r="H78" s="101"/>
      <c r="I78" s="101"/>
      <c r="J78" s="101"/>
      <c r="K78" s="101"/>
      <c r="L78" s="101"/>
    </row>
    <row r="79" spans="1:12" ht="14.25" customHeight="1">
      <c r="A79" s="138"/>
      <c r="B79" s="97"/>
      <c r="C79" s="139"/>
      <c r="D79" s="116"/>
      <c r="E79" s="101"/>
      <c r="F79" s="101"/>
      <c r="G79" s="101"/>
      <c r="H79" s="101"/>
      <c r="I79" s="101"/>
      <c r="J79" s="101"/>
      <c r="K79" s="101"/>
      <c r="L79" s="101"/>
    </row>
    <row r="80" spans="1:12" ht="14.25" customHeight="1">
      <c r="A80" s="138"/>
      <c r="B80" s="97"/>
      <c r="C80" s="139"/>
      <c r="D80" s="116"/>
      <c r="E80" s="101"/>
      <c r="F80" s="101"/>
      <c r="G80" s="101"/>
      <c r="H80" s="101"/>
      <c r="I80" s="101"/>
      <c r="J80" s="101"/>
      <c r="K80" s="101"/>
      <c r="L80" s="101"/>
    </row>
    <row r="81" spans="1:12" ht="14.25" customHeight="1">
      <c r="A81" s="138"/>
      <c r="B81" s="97"/>
      <c r="C81" s="139"/>
      <c r="D81" s="116"/>
      <c r="E81" s="101"/>
      <c r="F81" s="101"/>
      <c r="G81" s="101"/>
      <c r="H81" s="101"/>
      <c r="I81" s="101"/>
      <c r="J81" s="101"/>
      <c r="K81" s="101"/>
      <c r="L81" s="101"/>
    </row>
    <row r="82" spans="1:12" ht="14.25" customHeight="1">
      <c r="A82" s="138"/>
      <c r="B82" s="97"/>
      <c r="C82" s="139"/>
      <c r="D82" s="116"/>
      <c r="E82" s="101"/>
      <c r="F82" s="101"/>
      <c r="G82" s="101"/>
      <c r="H82" s="101"/>
      <c r="I82" s="101"/>
      <c r="J82" s="101"/>
      <c r="K82" s="101"/>
      <c r="L82" s="101"/>
    </row>
    <row r="83" spans="1:12" ht="14.25" customHeight="1">
      <c r="A83" s="138"/>
      <c r="B83" s="97"/>
      <c r="C83" s="139"/>
      <c r="D83" s="116"/>
      <c r="E83" s="101"/>
      <c r="F83" s="101"/>
      <c r="G83" s="101"/>
      <c r="H83" s="101"/>
      <c r="I83" s="101"/>
      <c r="J83" s="101"/>
      <c r="K83" s="101"/>
      <c r="L83" s="101"/>
    </row>
    <row r="84" spans="1:12" ht="14.25" customHeight="1">
      <c r="A84" s="138"/>
      <c r="B84" s="97"/>
      <c r="C84" s="139"/>
      <c r="D84" s="116"/>
      <c r="E84" s="101"/>
      <c r="F84" s="101"/>
      <c r="G84" s="101"/>
      <c r="H84" s="101"/>
      <c r="I84" s="101"/>
      <c r="J84" s="101"/>
      <c r="K84" s="101"/>
      <c r="L84" s="101"/>
    </row>
    <row r="85" spans="1:12" ht="14.25" customHeight="1">
      <c r="A85" s="138"/>
      <c r="B85" s="97"/>
      <c r="C85" s="139"/>
      <c r="D85" s="116"/>
      <c r="E85" s="101"/>
      <c r="F85" s="101"/>
      <c r="G85" s="101"/>
      <c r="H85" s="101"/>
      <c r="I85" s="101"/>
      <c r="J85" s="101"/>
      <c r="K85" s="101"/>
      <c r="L85" s="101"/>
    </row>
    <row r="86" spans="1:12" ht="14.25" customHeight="1">
      <c r="A86" s="138"/>
      <c r="B86" s="97"/>
      <c r="C86" s="139"/>
      <c r="D86" s="116"/>
      <c r="E86" s="101"/>
      <c r="F86" s="101"/>
      <c r="G86" s="101"/>
      <c r="H86" s="101"/>
      <c r="I86" s="101"/>
      <c r="J86" s="101"/>
      <c r="K86" s="101"/>
      <c r="L86" s="101"/>
    </row>
    <row r="87" spans="1:12" ht="14.25" customHeight="1">
      <c r="A87" s="138"/>
      <c r="B87" s="97"/>
      <c r="C87" s="139"/>
      <c r="D87" s="116"/>
      <c r="E87" s="101"/>
      <c r="F87" s="101"/>
      <c r="G87" s="101"/>
      <c r="H87" s="101"/>
      <c r="I87" s="101"/>
      <c r="J87" s="101"/>
      <c r="K87" s="101"/>
      <c r="L87" s="101"/>
    </row>
    <row r="88" spans="1:12" ht="14.25" customHeight="1">
      <c r="A88" s="138"/>
      <c r="B88" s="97"/>
      <c r="C88" s="139"/>
      <c r="D88" s="116"/>
      <c r="E88" s="101"/>
      <c r="F88" s="101"/>
      <c r="G88" s="101"/>
      <c r="H88" s="101"/>
      <c r="I88" s="101"/>
      <c r="J88" s="101"/>
      <c r="K88" s="101"/>
      <c r="L88" s="101"/>
    </row>
    <row r="89" spans="1:12" ht="14.25" customHeight="1">
      <c r="A89" s="138"/>
      <c r="B89" s="97"/>
      <c r="C89" s="139"/>
      <c r="D89" s="116"/>
      <c r="E89" s="101"/>
      <c r="F89" s="101"/>
      <c r="G89" s="101"/>
      <c r="H89" s="101"/>
      <c r="I89" s="101"/>
      <c r="J89" s="101"/>
      <c r="K89" s="101"/>
      <c r="L89" s="101"/>
    </row>
    <row r="90" spans="1:12" ht="14.25" customHeight="1">
      <c r="A90" s="138"/>
      <c r="B90" s="97"/>
      <c r="C90" s="139"/>
      <c r="D90" s="116"/>
      <c r="E90" s="101"/>
      <c r="F90" s="101"/>
      <c r="G90" s="101"/>
      <c r="H90" s="101"/>
      <c r="I90" s="101"/>
      <c r="J90" s="101"/>
      <c r="K90" s="101"/>
      <c r="L90" s="101"/>
    </row>
    <row r="91" spans="1:12" ht="14.25" customHeight="1">
      <c r="A91" s="138"/>
      <c r="B91" s="97"/>
      <c r="C91" s="139"/>
      <c r="D91" s="116"/>
      <c r="E91" s="101"/>
      <c r="F91" s="101"/>
      <c r="G91" s="101"/>
      <c r="H91" s="101"/>
      <c r="I91" s="101"/>
      <c r="J91" s="101"/>
      <c r="K91" s="101"/>
      <c r="L91" s="101"/>
    </row>
    <row r="92" spans="1:12" ht="14.25" customHeight="1">
      <c r="A92" s="138"/>
      <c r="B92" s="97"/>
      <c r="C92" s="139"/>
      <c r="D92" s="116"/>
      <c r="E92" s="101"/>
      <c r="F92" s="101"/>
      <c r="G92" s="101"/>
      <c r="H92" s="101"/>
      <c r="I92" s="101"/>
      <c r="J92" s="101"/>
      <c r="K92" s="101"/>
      <c r="L92" s="101"/>
    </row>
    <row r="93" spans="1:12" ht="14.25" customHeight="1">
      <c r="A93" s="138"/>
      <c r="B93" s="97"/>
      <c r="C93" s="139"/>
      <c r="D93" s="116"/>
      <c r="E93" s="101"/>
      <c r="F93" s="101"/>
      <c r="G93" s="101"/>
      <c r="H93" s="101"/>
      <c r="I93" s="101"/>
      <c r="J93" s="101"/>
      <c r="K93" s="101"/>
      <c r="L93" s="101"/>
    </row>
    <row r="94" spans="1:12" ht="14.25" customHeight="1">
      <c r="A94" s="138"/>
      <c r="B94" s="97"/>
      <c r="C94" s="139"/>
      <c r="D94" s="116"/>
      <c r="E94" s="101"/>
      <c r="F94" s="101"/>
      <c r="G94" s="101"/>
      <c r="H94" s="101"/>
      <c r="I94" s="101"/>
      <c r="J94" s="101"/>
      <c r="K94" s="101"/>
      <c r="L94" s="101"/>
    </row>
    <row r="95" spans="1:12" ht="14.25" customHeight="1">
      <c r="A95" s="138"/>
      <c r="B95" s="97"/>
      <c r="C95" s="139"/>
      <c r="D95" s="116"/>
      <c r="E95" s="101"/>
      <c r="F95" s="101"/>
      <c r="G95" s="101"/>
      <c r="H95" s="101"/>
      <c r="I95" s="101"/>
      <c r="J95" s="101"/>
      <c r="K95" s="101"/>
      <c r="L95" s="101"/>
    </row>
    <row r="96" spans="1:12" ht="14.25" customHeight="1">
      <c r="A96" s="138"/>
      <c r="B96" s="97"/>
      <c r="C96" s="139"/>
      <c r="D96" s="116"/>
      <c r="E96" s="101"/>
      <c r="F96" s="101"/>
      <c r="G96" s="101"/>
      <c r="H96" s="101"/>
      <c r="I96" s="101"/>
      <c r="J96" s="101"/>
      <c r="K96" s="101"/>
      <c r="L96" s="101"/>
    </row>
    <row r="97" spans="1:12" ht="14.25" customHeight="1">
      <c r="A97" s="138"/>
      <c r="B97" s="97"/>
      <c r="C97" s="139"/>
      <c r="D97" s="116"/>
      <c r="E97" s="101"/>
      <c r="F97" s="101"/>
      <c r="G97" s="101"/>
      <c r="H97" s="101"/>
      <c r="I97" s="101"/>
      <c r="J97" s="101"/>
      <c r="K97" s="101"/>
      <c r="L97" s="101"/>
    </row>
    <row r="98" spans="1:12" ht="14.25" customHeight="1">
      <c r="A98" s="138"/>
      <c r="B98" s="97"/>
      <c r="C98" s="139"/>
      <c r="D98" s="116"/>
      <c r="E98" s="101"/>
      <c r="F98" s="101"/>
      <c r="G98" s="101"/>
      <c r="H98" s="101"/>
      <c r="I98" s="101"/>
      <c r="J98" s="101"/>
      <c r="K98" s="101"/>
      <c r="L98" s="101"/>
    </row>
    <row r="99" spans="1:12" ht="14.25" customHeight="1">
      <c r="A99" s="138"/>
      <c r="B99" s="97"/>
      <c r="C99" s="139"/>
      <c r="D99" s="116"/>
      <c r="E99" s="101"/>
      <c r="F99" s="101"/>
      <c r="G99" s="101"/>
      <c r="H99" s="101"/>
      <c r="I99" s="101"/>
      <c r="J99" s="101"/>
      <c r="K99" s="101"/>
      <c r="L99" s="101"/>
    </row>
    <row r="100" spans="1:12" ht="14.25" customHeight="1">
      <c r="A100" s="138"/>
      <c r="B100" s="97"/>
      <c r="C100" s="139"/>
      <c r="D100" s="116"/>
      <c r="E100" s="101"/>
      <c r="F100" s="101"/>
      <c r="G100" s="101"/>
      <c r="H100" s="101"/>
      <c r="I100" s="101"/>
      <c r="J100" s="101"/>
      <c r="K100" s="101"/>
      <c r="L100" s="101"/>
    </row>
    <row r="101" spans="1:12" ht="14.25" customHeight="1">
      <c r="A101" s="138"/>
      <c r="B101" s="97"/>
      <c r="C101" s="139"/>
      <c r="D101" s="116"/>
      <c r="E101" s="101"/>
      <c r="F101" s="101"/>
      <c r="G101" s="101"/>
      <c r="H101" s="101"/>
      <c r="I101" s="101"/>
      <c r="J101" s="101"/>
      <c r="K101" s="101"/>
      <c r="L101" s="101"/>
    </row>
    <row r="102" spans="1:12" ht="14.25" customHeight="1">
      <c r="A102" s="138"/>
      <c r="B102" s="97"/>
      <c r="C102" s="139"/>
      <c r="D102" s="116"/>
      <c r="E102" s="101"/>
      <c r="F102" s="101"/>
      <c r="G102" s="101"/>
      <c r="H102" s="101"/>
      <c r="I102" s="101"/>
      <c r="J102" s="101"/>
      <c r="K102" s="101"/>
      <c r="L102" s="101"/>
    </row>
    <row r="103" spans="1:12" ht="14.25" customHeight="1">
      <c r="A103" s="138"/>
      <c r="B103" s="97"/>
      <c r="C103" s="139"/>
      <c r="D103" s="116"/>
      <c r="E103" s="101"/>
      <c r="F103" s="101"/>
      <c r="G103" s="101"/>
      <c r="H103" s="101"/>
      <c r="I103" s="101"/>
      <c r="J103" s="101"/>
      <c r="K103" s="101"/>
      <c r="L103" s="101"/>
    </row>
    <row r="104" spans="1:12" ht="14.25" customHeight="1">
      <c r="A104" s="138"/>
      <c r="B104" s="97"/>
      <c r="C104" s="139"/>
      <c r="D104" s="116"/>
      <c r="E104" s="101"/>
      <c r="F104" s="101"/>
      <c r="G104" s="101"/>
      <c r="H104" s="101"/>
      <c r="I104" s="101"/>
      <c r="J104" s="101"/>
      <c r="K104" s="101"/>
      <c r="L104" s="101"/>
    </row>
    <row r="105" spans="1:12" ht="14.25" customHeight="1">
      <c r="A105" s="138"/>
      <c r="B105" s="97"/>
      <c r="C105" s="139"/>
      <c r="D105" s="116"/>
      <c r="E105" s="101"/>
      <c r="F105" s="101"/>
      <c r="G105" s="101"/>
      <c r="H105" s="101"/>
      <c r="I105" s="101"/>
      <c r="J105" s="101"/>
      <c r="K105" s="101"/>
      <c r="L105" s="101"/>
    </row>
    <row r="106" spans="1:12" ht="14.25" customHeight="1">
      <c r="A106" s="138"/>
      <c r="B106" s="97"/>
      <c r="C106" s="139"/>
      <c r="D106" s="116"/>
      <c r="E106" s="101"/>
      <c r="F106" s="101"/>
      <c r="G106" s="101"/>
      <c r="H106" s="101"/>
      <c r="I106" s="101"/>
      <c r="J106" s="101"/>
      <c r="K106" s="101"/>
      <c r="L106" s="101"/>
    </row>
    <row r="107" spans="1:12" ht="14.25" customHeight="1">
      <c r="A107" s="138"/>
      <c r="B107" s="97"/>
      <c r="C107" s="139"/>
      <c r="D107" s="116"/>
      <c r="E107" s="101"/>
      <c r="F107" s="101"/>
      <c r="G107" s="101"/>
      <c r="H107" s="101"/>
      <c r="I107" s="101"/>
      <c r="J107" s="101"/>
      <c r="K107" s="101"/>
      <c r="L107" s="101"/>
    </row>
    <row r="108" spans="1:12" ht="14.25" customHeight="1">
      <c r="A108" s="138"/>
      <c r="B108" s="97"/>
      <c r="C108" s="139"/>
      <c r="D108" s="116"/>
      <c r="E108" s="101"/>
      <c r="F108" s="101"/>
      <c r="G108" s="101"/>
      <c r="H108" s="101"/>
      <c r="I108" s="101"/>
      <c r="J108" s="101"/>
      <c r="K108" s="101"/>
      <c r="L108" s="101"/>
    </row>
    <row r="109" spans="1:12" ht="14.25" customHeight="1">
      <c r="A109" s="138"/>
      <c r="B109" s="97"/>
      <c r="C109" s="139"/>
      <c r="D109" s="116"/>
      <c r="E109" s="101"/>
      <c r="F109" s="101"/>
      <c r="G109" s="101"/>
      <c r="H109" s="101"/>
      <c r="I109" s="101"/>
      <c r="J109" s="101"/>
      <c r="K109" s="101"/>
      <c r="L109" s="101"/>
    </row>
    <row r="110" spans="1:12" ht="14.25" customHeight="1">
      <c r="A110" s="138"/>
      <c r="B110" s="97"/>
      <c r="C110" s="139"/>
      <c r="D110" s="116"/>
      <c r="E110" s="101"/>
      <c r="F110" s="101"/>
      <c r="G110" s="101"/>
      <c r="H110" s="101"/>
      <c r="I110" s="101"/>
      <c r="J110" s="101"/>
      <c r="K110" s="101"/>
      <c r="L110" s="101"/>
    </row>
    <row r="111" spans="1:12" ht="14.25" customHeight="1">
      <c r="A111" s="138"/>
      <c r="B111" s="97"/>
      <c r="C111" s="139"/>
      <c r="D111" s="116"/>
      <c r="E111" s="101"/>
      <c r="F111" s="101"/>
      <c r="G111" s="101"/>
      <c r="H111" s="101"/>
      <c r="I111" s="101"/>
      <c r="J111" s="101"/>
      <c r="K111" s="101"/>
      <c r="L111" s="101"/>
    </row>
    <row r="112" spans="1:12" ht="14.25" customHeight="1">
      <c r="A112" s="138"/>
      <c r="B112" s="97"/>
      <c r="C112" s="139"/>
      <c r="D112" s="116"/>
      <c r="E112" s="101"/>
      <c r="F112" s="101"/>
      <c r="G112" s="101"/>
      <c r="H112" s="101"/>
      <c r="I112" s="101"/>
      <c r="J112" s="101"/>
      <c r="K112" s="101"/>
      <c r="L112" s="101"/>
    </row>
    <row r="113" spans="1:12" ht="14.25" customHeight="1">
      <c r="A113" s="138"/>
      <c r="B113" s="97"/>
      <c r="C113" s="139"/>
      <c r="D113" s="116"/>
      <c r="E113" s="101"/>
      <c r="F113" s="101"/>
      <c r="G113" s="101"/>
      <c r="H113" s="101"/>
      <c r="I113" s="101"/>
      <c r="J113" s="101"/>
      <c r="K113" s="101"/>
      <c r="L113" s="101"/>
    </row>
    <row r="114" spans="1:12" ht="14.25" customHeight="1">
      <c r="A114" s="138"/>
      <c r="B114" s="97"/>
      <c r="C114" s="139"/>
      <c r="D114" s="116"/>
      <c r="E114" s="101"/>
      <c r="F114" s="101"/>
      <c r="G114" s="101"/>
      <c r="H114" s="101"/>
      <c r="I114" s="101"/>
      <c r="J114" s="101"/>
      <c r="K114" s="101"/>
      <c r="L114" s="101"/>
    </row>
    <row r="115" spans="1:12" ht="14.25" customHeight="1">
      <c r="A115" s="138"/>
      <c r="B115" s="97"/>
      <c r="C115" s="139"/>
      <c r="D115" s="116"/>
      <c r="E115" s="101"/>
      <c r="F115" s="101"/>
      <c r="G115" s="101"/>
      <c r="H115" s="101"/>
      <c r="I115" s="101"/>
      <c r="J115" s="101"/>
      <c r="K115" s="101"/>
      <c r="L115" s="101"/>
    </row>
    <row r="116" spans="1:12" ht="14.25" customHeight="1">
      <c r="A116" s="138"/>
      <c r="B116" s="97"/>
      <c r="C116" s="139"/>
      <c r="D116" s="116"/>
      <c r="E116" s="101"/>
      <c r="F116" s="101"/>
      <c r="G116" s="101"/>
      <c r="H116" s="101"/>
      <c r="I116" s="101"/>
      <c r="J116" s="101"/>
      <c r="K116" s="101"/>
      <c r="L116" s="101"/>
    </row>
    <row r="117" spans="1:12" ht="14.25" customHeight="1">
      <c r="A117" s="138"/>
      <c r="B117" s="97"/>
      <c r="C117" s="139"/>
      <c r="D117" s="116"/>
      <c r="E117" s="101"/>
      <c r="F117" s="101"/>
      <c r="G117" s="101"/>
      <c r="H117" s="101"/>
      <c r="I117" s="101"/>
      <c r="J117" s="101"/>
      <c r="K117" s="101"/>
      <c r="L117" s="101"/>
    </row>
    <row r="118" spans="1:12" ht="14.25" customHeight="1">
      <c r="A118" s="138"/>
      <c r="B118" s="97"/>
      <c r="C118" s="139"/>
      <c r="D118" s="116"/>
      <c r="E118" s="101"/>
      <c r="F118" s="101"/>
      <c r="G118" s="101"/>
      <c r="H118" s="101"/>
      <c r="I118" s="101"/>
      <c r="J118" s="101"/>
      <c r="K118" s="101"/>
      <c r="L118" s="101"/>
    </row>
    <row r="119" spans="1:12" ht="14.25" customHeight="1">
      <c r="A119" s="138"/>
      <c r="B119" s="97"/>
      <c r="C119" s="139"/>
      <c r="D119" s="116"/>
      <c r="E119" s="101"/>
      <c r="F119" s="101"/>
      <c r="G119" s="101"/>
      <c r="H119" s="101"/>
      <c r="I119" s="101"/>
      <c r="J119" s="101"/>
      <c r="K119" s="101"/>
      <c r="L119" s="101"/>
    </row>
    <row r="120" spans="1:12" ht="14.25" customHeight="1">
      <c r="A120" s="138"/>
      <c r="B120" s="97"/>
      <c r="C120" s="139"/>
      <c r="D120" s="116"/>
      <c r="E120" s="101"/>
      <c r="F120" s="101"/>
      <c r="G120" s="101"/>
      <c r="H120" s="101"/>
      <c r="I120" s="101"/>
      <c r="J120" s="101"/>
      <c r="K120" s="101"/>
      <c r="L120" s="101"/>
    </row>
    <row r="121" spans="1:12" ht="14.25" customHeight="1">
      <c r="A121" s="138"/>
      <c r="B121" s="97"/>
      <c r="C121" s="139"/>
      <c r="D121" s="116"/>
      <c r="E121" s="101"/>
      <c r="F121" s="101"/>
      <c r="G121" s="101"/>
      <c r="H121" s="101"/>
      <c r="I121" s="101"/>
      <c r="J121" s="101"/>
      <c r="K121" s="101"/>
      <c r="L121" s="101"/>
    </row>
    <row r="122" spans="1:12" ht="14.25" customHeight="1">
      <c r="A122" s="138"/>
      <c r="B122" s="97"/>
      <c r="C122" s="139"/>
      <c r="D122" s="116"/>
      <c r="E122" s="101"/>
      <c r="F122" s="101"/>
      <c r="G122" s="101"/>
      <c r="H122" s="101"/>
      <c r="I122" s="101"/>
      <c r="J122" s="101"/>
      <c r="K122" s="101"/>
      <c r="L122" s="101"/>
    </row>
    <row r="123" spans="1:12" ht="14.25" customHeight="1">
      <c r="A123" s="138"/>
      <c r="B123" s="97"/>
      <c r="C123" s="139"/>
      <c r="D123" s="116"/>
      <c r="E123" s="101"/>
      <c r="F123" s="101"/>
      <c r="G123" s="101"/>
      <c r="H123" s="101"/>
      <c r="I123" s="101"/>
      <c r="J123" s="101"/>
      <c r="K123" s="101"/>
      <c r="L123" s="101"/>
    </row>
    <row r="124" spans="1:12" ht="14.25" customHeight="1">
      <c r="A124" s="138"/>
      <c r="B124" s="97"/>
      <c r="C124" s="139"/>
      <c r="D124" s="116"/>
      <c r="E124" s="101"/>
      <c r="F124" s="101"/>
      <c r="G124" s="101"/>
      <c r="H124" s="101"/>
      <c r="I124" s="101"/>
      <c r="J124" s="101"/>
      <c r="K124" s="101"/>
      <c r="L124" s="101"/>
    </row>
    <row r="125" spans="1:12" ht="14.25" customHeight="1">
      <c r="A125" s="138"/>
      <c r="B125" s="97"/>
      <c r="C125" s="139"/>
      <c r="D125" s="116"/>
      <c r="E125" s="101"/>
      <c r="F125" s="101"/>
      <c r="G125" s="101"/>
      <c r="H125" s="101"/>
      <c r="I125" s="101"/>
      <c r="J125" s="101"/>
      <c r="K125" s="101"/>
      <c r="L125" s="101"/>
    </row>
    <row r="126" spans="1:12" ht="14.25" customHeight="1">
      <c r="A126" s="138"/>
      <c r="B126" s="97"/>
      <c r="C126" s="139"/>
      <c r="D126" s="116"/>
      <c r="E126" s="101"/>
      <c r="F126" s="101"/>
      <c r="G126" s="101"/>
      <c r="H126" s="101"/>
      <c r="I126" s="101"/>
      <c r="J126" s="101"/>
      <c r="K126" s="101"/>
      <c r="L126" s="101"/>
    </row>
    <row r="127" spans="1:12" ht="14.25" customHeight="1">
      <c r="A127" s="138"/>
      <c r="B127" s="97"/>
      <c r="C127" s="139"/>
      <c r="D127" s="116"/>
      <c r="E127" s="101"/>
      <c r="F127" s="101"/>
      <c r="G127" s="101"/>
      <c r="H127" s="101"/>
      <c r="I127" s="101"/>
      <c r="J127" s="101"/>
      <c r="K127" s="101"/>
      <c r="L127" s="101"/>
    </row>
    <row r="128" spans="1:12" ht="14.25" customHeight="1">
      <c r="A128" s="138"/>
      <c r="B128" s="97"/>
      <c r="C128" s="139"/>
      <c r="D128" s="116"/>
      <c r="E128" s="101"/>
      <c r="F128" s="101"/>
      <c r="G128" s="101"/>
      <c r="H128" s="101"/>
      <c r="I128" s="101"/>
      <c r="J128" s="101"/>
      <c r="K128" s="101"/>
      <c r="L128" s="101"/>
    </row>
    <row r="129" spans="1:12" ht="14.25" customHeight="1">
      <c r="A129" s="138"/>
      <c r="B129" s="97"/>
      <c r="C129" s="139"/>
      <c r="D129" s="116"/>
      <c r="E129" s="101"/>
      <c r="F129" s="101"/>
      <c r="G129" s="101"/>
      <c r="H129" s="101"/>
      <c r="I129" s="101"/>
      <c r="J129" s="101"/>
      <c r="K129" s="101"/>
      <c r="L129" s="101"/>
    </row>
    <row r="130" spans="1:12" ht="14.25" customHeight="1">
      <c r="A130" s="138"/>
      <c r="B130" s="97"/>
      <c r="C130" s="139"/>
      <c r="D130" s="116"/>
      <c r="E130" s="101"/>
      <c r="F130" s="101"/>
      <c r="G130" s="101"/>
      <c r="H130" s="101"/>
      <c r="I130" s="101"/>
      <c r="J130" s="101"/>
      <c r="K130" s="101"/>
      <c r="L130" s="101"/>
    </row>
    <row r="131" spans="1:12" ht="14.25" customHeight="1">
      <c r="A131" s="138"/>
      <c r="B131" s="97"/>
      <c r="C131" s="139"/>
      <c r="D131" s="116"/>
      <c r="E131" s="101"/>
      <c r="F131" s="101"/>
      <c r="G131" s="101"/>
      <c r="H131" s="101"/>
      <c r="I131" s="101"/>
      <c r="J131" s="101"/>
      <c r="K131" s="101"/>
      <c r="L131" s="101"/>
    </row>
    <row r="132" spans="1:12" ht="14.25" customHeight="1">
      <c r="A132" s="138"/>
      <c r="B132" s="97"/>
      <c r="C132" s="139"/>
      <c r="E132" s="101"/>
      <c r="F132" s="101"/>
      <c r="G132" s="101"/>
      <c r="H132" s="101"/>
      <c r="I132" s="101"/>
      <c r="J132" s="101"/>
      <c r="K132" s="101"/>
      <c r="L132" s="101"/>
    </row>
    <row r="133" spans="1:12" ht="14.25" customHeight="1">
      <c r="A133" s="138"/>
      <c r="B133" s="97"/>
      <c r="C133" s="139"/>
      <c r="D133" s="116"/>
      <c r="E133" s="101"/>
      <c r="F133" s="101"/>
      <c r="G133" s="101"/>
      <c r="H133" s="101"/>
      <c r="I133" s="101"/>
      <c r="J133" s="101"/>
      <c r="K133" s="101"/>
      <c r="L133" s="101"/>
    </row>
    <row r="134" spans="1:12" ht="14.25" customHeight="1">
      <c r="A134" s="138"/>
      <c r="B134" s="97"/>
      <c r="C134" s="139"/>
      <c r="D134" s="116"/>
      <c r="E134" s="101"/>
      <c r="F134" s="101"/>
      <c r="G134" s="101"/>
      <c r="H134" s="101"/>
      <c r="I134" s="101"/>
      <c r="J134" s="101"/>
      <c r="K134" s="101"/>
      <c r="L134" s="101"/>
    </row>
    <row r="135" spans="1:12" ht="14.25" customHeight="1">
      <c r="A135" s="138"/>
      <c r="B135" s="97"/>
      <c r="C135" s="139"/>
      <c r="D135" s="116"/>
      <c r="E135" s="101"/>
      <c r="F135" s="101"/>
      <c r="G135" s="101"/>
      <c r="H135" s="101"/>
      <c r="I135" s="101"/>
      <c r="J135" s="101"/>
      <c r="K135" s="101"/>
      <c r="L135" s="101"/>
    </row>
    <row r="136" spans="1:12" ht="14.25" customHeight="1">
      <c r="A136" s="138"/>
      <c r="B136" s="97"/>
      <c r="C136" s="139"/>
      <c r="D136" s="116"/>
      <c r="E136" s="101"/>
      <c r="F136" s="101"/>
      <c r="G136" s="101"/>
      <c r="H136" s="101"/>
      <c r="I136" s="101"/>
      <c r="J136" s="101"/>
      <c r="K136" s="101"/>
      <c r="L136" s="101"/>
    </row>
    <row r="137" spans="1:12" ht="14.25" customHeight="1">
      <c r="A137" s="138"/>
      <c r="B137" s="97"/>
      <c r="C137" s="139"/>
      <c r="D137" s="116"/>
      <c r="E137" s="101"/>
      <c r="F137" s="101"/>
      <c r="G137" s="101"/>
      <c r="H137" s="101"/>
      <c r="I137" s="101"/>
      <c r="J137" s="101"/>
      <c r="K137" s="101"/>
      <c r="L137" s="101"/>
    </row>
    <row r="138" spans="1:12" ht="14.25" customHeight="1">
      <c r="A138" s="138"/>
      <c r="B138" s="97"/>
      <c r="C138" s="139"/>
      <c r="D138" s="116"/>
      <c r="E138" s="101"/>
      <c r="F138" s="101"/>
      <c r="G138" s="101"/>
      <c r="H138" s="101"/>
      <c r="I138" s="101"/>
      <c r="J138" s="101"/>
      <c r="K138" s="101"/>
      <c r="L138" s="101"/>
    </row>
    <row r="139" spans="1:12" ht="14.25" customHeight="1">
      <c r="A139" s="138"/>
      <c r="B139" s="97"/>
      <c r="C139" s="139"/>
      <c r="D139" s="116"/>
      <c r="E139" s="101"/>
      <c r="F139" s="101"/>
      <c r="G139" s="101"/>
      <c r="H139" s="101"/>
      <c r="I139" s="101"/>
      <c r="J139" s="101"/>
      <c r="K139" s="101"/>
      <c r="L139" s="101"/>
    </row>
    <row r="140" spans="1:12" ht="14.25" customHeight="1">
      <c r="A140" s="138"/>
      <c r="B140" s="97"/>
      <c r="C140" s="139"/>
      <c r="D140" s="116"/>
      <c r="E140" s="101"/>
      <c r="F140" s="101"/>
      <c r="G140" s="101"/>
      <c r="H140" s="101"/>
      <c r="I140" s="101"/>
      <c r="J140" s="101"/>
      <c r="K140" s="101"/>
      <c r="L140" s="101"/>
    </row>
    <row r="141" spans="1:12" ht="14.25" customHeight="1">
      <c r="A141" s="138"/>
      <c r="B141" s="97"/>
      <c r="C141" s="139"/>
      <c r="D141" s="116"/>
      <c r="E141" s="101"/>
      <c r="F141" s="101"/>
      <c r="G141" s="101"/>
      <c r="H141" s="101"/>
      <c r="I141" s="101"/>
      <c r="J141" s="101"/>
      <c r="K141" s="101"/>
      <c r="L141" s="101"/>
    </row>
    <row r="142" spans="1:12" ht="14.25" customHeight="1">
      <c r="A142" s="138"/>
      <c r="B142" s="97"/>
      <c r="C142" s="139"/>
      <c r="D142" s="116"/>
      <c r="E142" s="101"/>
      <c r="F142" s="101"/>
      <c r="G142" s="101"/>
      <c r="H142" s="101"/>
      <c r="I142" s="101"/>
      <c r="J142" s="101"/>
      <c r="K142" s="101"/>
      <c r="L142" s="101"/>
    </row>
    <row r="143" spans="1:12" ht="14.25" customHeight="1">
      <c r="A143" s="138"/>
      <c r="B143" s="97"/>
      <c r="C143" s="139"/>
      <c r="D143" s="116"/>
      <c r="E143" s="101"/>
      <c r="F143" s="101"/>
      <c r="G143" s="101"/>
      <c r="H143" s="101"/>
      <c r="I143" s="101"/>
      <c r="J143" s="101"/>
      <c r="K143" s="101"/>
      <c r="L143" s="101"/>
    </row>
    <row r="144" spans="1:12" ht="14.25" customHeight="1">
      <c r="A144" s="138"/>
      <c r="B144" s="97"/>
      <c r="C144" s="139"/>
      <c r="D144" s="116"/>
      <c r="E144" s="101"/>
      <c r="F144" s="101"/>
      <c r="G144" s="101"/>
      <c r="H144" s="101"/>
      <c r="I144" s="101"/>
      <c r="J144" s="101"/>
      <c r="K144" s="101"/>
      <c r="L144" s="101"/>
    </row>
    <row r="145" spans="1:12" ht="14.25" customHeight="1">
      <c r="A145" s="138"/>
      <c r="B145" s="97"/>
      <c r="C145" s="139"/>
      <c r="D145" s="116"/>
      <c r="E145" s="101"/>
      <c r="F145" s="101"/>
      <c r="G145" s="101"/>
      <c r="H145" s="101"/>
      <c r="I145" s="101"/>
      <c r="J145" s="101"/>
      <c r="K145" s="101"/>
      <c r="L145" s="101"/>
    </row>
    <row r="146" spans="1:12" ht="14.25" customHeight="1">
      <c r="A146" s="138"/>
      <c r="B146" s="97"/>
      <c r="C146" s="139"/>
      <c r="D146" s="116"/>
      <c r="E146" s="101"/>
      <c r="F146" s="101"/>
      <c r="G146" s="101"/>
      <c r="H146" s="101"/>
      <c r="I146" s="101"/>
      <c r="J146" s="101"/>
      <c r="K146" s="101"/>
      <c r="L146" s="101"/>
    </row>
    <row r="147" spans="1:12" ht="14.25" customHeight="1">
      <c r="A147" s="138"/>
      <c r="B147" s="97"/>
      <c r="C147" s="139"/>
      <c r="D147" s="116"/>
      <c r="E147" s="101"/>
      <c r="F147" s="101"/>
      <c r="G147" s="101"/>
      <c r="H147" s="101"/>
      <c r="I147" s="101"/>
      <c r="J147" s="101"/>
      <c r="K147" s="101"/>
      <c r="L147" s="101"/>
    </row>
    <row r="148" spans="1:12" ht="14.25" customHeight="1">
      <c r="A148" s="138"/>
      <c r="B148" s="97"/>
      <c r="C148" s="139"/>
      <c r="D148" s="116"/>
      <c r="E148" s="101"/>
      <c r="F148" s="101"/>
      <c r="G148" s="101"/>
      <c r="H148" s="101"/>
      <c r="I148" s="101"/>
      <c r="J148" s="101"/>
      <c r="K148" s="101"/>
      <c r="L148" s="101"/>
    </row>
    <row r="149" spans="1:12" ht="14.25" customHeight="1">
      <c r="A149" s="138"/>
      <c r="B149" s="97"/>
      <c r="C149" s="139"/>
      <c r="D149" s="116"/>
      <c r="E149" s="101"/>
      <c r="F149" s="101"/>
      <c r="G149" s="101"/>
      <c r="H149" s="101"/>
      <c r="I149" s="101"/>
      <c r="J149" s="101"/>
      <c r="K149" s="101"/>
      <c r="L149" s="101"/>
    </row>
    <row r="150" spans="1:12" ht="14.25" customHeight="1">
      <c r="A150" s="138"/>
      <c r="B150" s="97"/>
      <c r="C150" s="139"/>
      <c r="D150" s="116"/>
      <c r="E150" s="101"/>
      <c r="F150" s="101"/>
      <c r="G150" s="101"/>
      <c r="H150" s="101"/>
      <c r="I150" s="101"/>
      <c r="J150" s="101"/>
      <c r="K150" s="101"/>
      <c r="L150" s="101"/>
    </row>
    <row r="151" spans="1:12" ht="14.25" customHeight="1">
      <c r="A151" s="138"/>
      <c r="B151" s="97"/>
      <c r="C151" s="139"/>
      <c r="D151" s="116"/>
      <c r="E151" s="101"/>
      <c r="F151" s="101"/>
      <c r="G151" s="101"/>
      <c r="H151" s="101"/>
      <c r="I151" s="101"/>
      <c r="J151" s="101"/>
      <c r="K151" s="101"/>
      <c r="L151" s="101"/>
    </row>
    <row r="152" spans="1:12" ht="14.25" customHeight="1">
      <c r="A152" s="138"/>
      <c r="B152" s="97"/>
      <c r="C152" s="139"/>
      <c r="D152" s="116"/>
      <c r="E152" s="101"/>
      <c r="F152" s="101"/>
      <c r="G152" s="101"/>
      <c r="H152" s="101"/>
      <c r="I152" s="101"/>
      <c r="J152" s="101"/>
      <c r="K152" s="101"/>
      <c r="L152" s="101"/>
    </row>
    <row r="153" spans="1:12" ht="14.25" customHeight="1">
      <c r="A153" s="138"/>
      <c r="B153" s="97"/>
      <c r="C153" s="139"/>
      <c r="D153" s="116"/>
      <c r="E153" s="101"/>
      <c r="F153" s="101"/>
      <c r="G153" s="101"/>
      <c r="H153" s="101"/>
      <c r="I153" s="101"/>
      <c r="J153" s="101"/>
      <c r="K153" s="101"/>
      <c r="L153" s="101"/>
    </row>
    <row r="154" spans="1:12" ht="14.25" customHeight="1">
      <c r="A154" s="138"/>
      <c r="B154" s="97"/>
      <c r="C154" s="139"/>
      <c r="D154" s="116"/>
      <c r="E154" s="101"/>
      <c r="F154" s="101"/>
      <c r="G154" s="101"/>
      <c r="H154" s="101"/>
      <c r="I154" s="101"/>
      <c r="J154" s="101"/>
      <c r="K154" s="101"/>
      <c r="L154" s="101"/>
    </row>
    <row r="155" spans="1:12" ht="14.25" customHeight="1">
      <c r="A155" s="138"/>
      <c r="B155" s="97"/>
      <c r="C155" s="139"/>
      <c r="D155" s="116"/>
      <c r="E155" s="101"/>
      <c r="F155" s="101"/>
      <c r="G155" s="101"/>
      <c r="H155" s="101"/>
      <c r="I155" s="101"/>
      <c r="J155" s="101"/>
      <c r="K155" s="101"/>
      <c r="L155" s="101"/>
    </row>
    <row r="156" spans="1:12" ht="14.25" customHeight="1">
      <c r="A156" s="138"/>
      <c r="B156" s="97"/>
      <c r="C156" s="139"/>
      <c r="D156" s="116"/>
      <c r="E156" s="101"/>
      <c r="F156" s="101"/>
      <c r="G156" s="101"/>
      <c r="H156" s="101"/>
      <c r="I156" s="101"/>
      <c r="J156" s="101"/>
      <c r="K156" s="101"/>
      <c r="L156" s="101"/>
    </row>
    <row r="157" spans="1:12" ht="14.25" customHeight="1">
      <c r="A157" s="138"/>
      <c r="B157" s="97"/>
      <c r="C157" s="139"/>
      <c r="D157" s="116"/>
      <c r="E157" s="101"/>
      <c r="F157" s="101"/>
      <c r="G157" s="101"/>
      <c r="H157" s="101"/>
      <c r="I157" s="101"/>
      <c r="J157" s="101"/>
      <c r="K157" s="101"/>
      <c r="L157" s="101"/>
    </row>
    <row r="158" spans="1:12" ht="14.25" customHeight="1">
      <c r="A158" s="138"/>
      <c r="B158" s="97"/>
      <c r="C158" s="139"/>
      <c r="D158" s="116"/>
      <c r="E158" s="101"/>
      <c r="F158" s="101"/>
      <c r="G158" s="101"/>
      <c r="H158" s="101"/>
      <c r="I158" s="101"/>
      <c r="J158" s="101"/>
      <c r="K158" s="101"/>
      <c r="L158" s="101"/>
    </row>
    <row r="159" spans="1:12" ht="14.25" customHeight="1">
      <c r="A159" s="138"/>
      <c r="B159" s="97"/>
      <c r="C159" s="139"/>
      <c r="D159" s="116"/>
      <c r="E159" s="101"/>
      <c r="F159" s="101"/>
      <c r="G159" s="101"/>
      <c r="H159" s="101"/>
      <c r="I159" s="101"/>
      <c r="J159" s="101"/>
      <c r="K159" s="101"/>
      <c r="L159" s="101"/>
    </row>
    <row r="160" spans="1:12" ht="14.25" customHeight="1">
      <c r="A160" s="138"/>
      <c r="B160" s="97"/>
      <c r="C160" s="139"/>
      <c r="D160" s="116"/>
      <c r="E160" s="101"/>
      <c r="F160" s="101"/>
      <c r="G160" s="101"/>
      <c r="H160" s="101"/>
      <c r="I160" s="101"/>
      <c r="J160" s="101"/>
      <c r="K160" s="101"/>
      <c r="L160" s="101"/>
    </row>
    <row r="161" spans="1:12" ht="14.25" customHeight="1">
      <c r="A161" s="138"/>
      <c r="B161" s="97"/>
      <c r="C161" s="139"/>
      <c r="D161" s="116"/>
      <c r="E161" s="101"/>
      <c r="F161" s="101"/>
      <c r="G161" s="101"/>
      <c r="H161" s="101"/>
      <c r="I161" s="101"/>
      <c r="J161" s="101"/>
      <c r="K161" s="101"/>
      <c r="L161" s="101"/>
    </row>
    <row r="162" spans="1:12" ht="14.25" customHeight="1">
      <c r="A162" s="138"/>
      <c r="B162" s="97"/>
      <c r="C162" s="139"/>
      <c r="D162" s="116"/>
      <c r="E162" s="101"/>
      <c r="F162" s="101"/>
      <c r="G162" s="101"/>
      <c r="H162" s="101"/>
      <c r="I162" s="101"/>
      <c r="J162" s="101"/>
      <c r="K162" s="101"/>
      <c r="L162" s="101"/>
    </row>
    <row r="163" spans="1:12" ht="14.25" customHeight="1">
      <c r="A163" s="138"/>
      <c r="B163" s="97"/>
      <c r="C163" s="139"/>
      <c r="D163" s="116"/>
      <c r="E163" s="101"/>
      <c r="F163" s="101"/>
      <c r="G163" s="101"/>
      <c r="H163" s="101"/>
      <c r="I163" s="101"/>
      <c r="J163" s="101"/>
      <c r="K163" s="101"/>
      <c r="L163" s="101"/>
    </row>
    <row r="164" spans="1:12" ht="14.25" customHeight="1">
      <c r="A164" s="138"/>
      <c r="B164" s="97"/>
      <c r="C164" s="139"/>
      <c r="D164" s="116"/>
      <c r="E164" s="101"/>
      <c r="F164" s="101"/>
      <c r="G164" s="101"/>
      <c r="H164" s="101"/>
      <c r="I164" s="101"/>
      <c r="J164" s="101"/>
      <c r="K164" s="101"/>
      <c r="L164" s="101"/>
    </row>
    <row r="165" spans="1:12" ht="14.25" customHeight="1">
      <c r="A165" s="138"/>
      <c r="B165" s="97"/>
      <c r="C165" s="139"/>
      <c r="D165" s="116"/>
      <c r="E165" s="101"/>
      <c r="F165" s="101"/>
      <c r="G165" s="101"/>
      <c r="H165" s="101"/>
      <c r="I165" s="101"/>
      <c r="J165" s="101"/>
      <c r="K165" s="101"/>
      <c r="L165" s="101"/>
    </row>
    <row r="166" spans="1:12" ht="14.25" customHeight="1">
      <c r="A166" s="138"/>
      <c r="B166" s="97"/>
      <c r="C166" s="139"/>
      <c r="D166" s="116"/>
      <c r="E166" s="101"/>
      <c r="F166" s="101"/>
      <c r="G166" s="101"/>
      <c r="H166" s="101"/>
      <c r="I166" s="101"/>
      <c r="J166" s="101"/>
      <c r="K166" s="101"/>
      <c r="L166" s="101"/>
    </row>
    <row r="167" spans="1:12" ht="14.25" customHeight="1">
      <c r="A167" s="138"/>
      <c r="B167" s="97"/>
      <c r="C167" s="139"/>
      <c r="D167" s="116"/>
      <c r="E167" s="101"/>
      <c r="F167" s="101"/>
      <c r="G167" s="101"/>
      <c r="H167" s="101"/>
      <c r="I167" s="101"/>
      <c r="J167" s="101"/>
      <c r="K167" s="101"/>
      <c r="L167" s="101"/>
    </row>
    <row r="168" spans="1:12" ht="14.25" customHeight="1">
      <c r="A168" s="138"/>
      <c r="B168" s="97"/>
      <c r="C168" s="139"/>
      <c r="D168" s="116"/>
      <c r="E168" s="101"/>
      <c r="F168" s="101"/>
      <c r="G168" s="101"/>
      <c r="H168" s="101"/>
      <c r="I168" s="101"/>
      <c r="J168" s="101"/>
      <c r="K168" s="101"/>
      <c r="L168" s="101"/>
    </row>
    <row r="169" spans="1:12" ht="14.25" customHeight="1">
      <c r="A169" s="138"/>
      <c r="B169" s="97"/>
      <c r="C169" s="139"/>
      <c r="D169" s="116"/>
      <c r="E169" s="101"/>
      <c r="F169" s="101"/>
      <c r="G169" s="101"/>
      <c r="H169" s="101"/>
      <c r="I169" s="101"/>
      <c r="J169" s="101"/>
      <c r="K169" s="101"/>
      <c r="L169" s="101"/>
    </row>
    <row r="170" spans="1:12" ht="14.25" customHeight="1">
      <c r="A170" s="138"/>
      <c r="B170" s="97"/>
      <c r="C170" s="139"/>
      <c r="D170" s="116"/>
      <c r="E170" s="101"/>
      <c r="F170" s="101"/>
      <c r="G170" s="101"/>
      <c r="H170" s="101"/>
      <c r="I170" s="101"/>
      <c r="J170" s="101"/>
      <c r="K170" s="101"/>
      <c r="L170" s="101"/>
    </row>
    <row r="171" spans="1:12" ht="14.25" customHeight="1">
      <c r="A171" s="138"/>
      <c r="B171" s="97"/>
      <c r="C171" s="139"/>
      <c r="D171" s="116"/>
      <c r="E171" s="101"/>
      <c r="F171" s="101"/>
      <c r="G171" s="101"/>
      <c r="H171" s="101"/>
      <c r="I171" s="101"/>
      <c r="J171" s="101"/>
      <c r="K171" s="101"/>
      <c r="L171" s="101"/>
    </row>
    <row r="172" spans="1:12" ht="14.25" customHeight="1">
      <c r="A172" s="138"/>
      <c r="B172" s="97"/>
      <c r="C172" s="139"/>
      <c r="D172" s="116"/>
      <c r="E172" s="101"/>
      <c r="F172" s="101"/>
      <c r="G172" s="101"/>
      <c r="H172" s="101"/>
      <c r="I172" s="101"/>
      <c r="J172" s="101"/>
      <c r="K172" s="101"/>
      <c r="L172" s="101"/>
    </row>
    <row r="173" spans="1:12" ht="14.25" customHeight="1">
      <c r="A173" s="138"/>
      <c r="B173" s="97"/>
      <c r="C173" s="139"/>
      <c r="D173" s="116"/>
      <c r="E173" s="101"/>
      <c r="F173" s="101"/>
      <c r="G173" s="101"/>
      <c r="H173" s="101"/>
      <c r="I173" s="101"/>
      <c r="J173" s="101"/>
      <c r="K173" s="101"/>
      <c r="L173" s="101"/>
    </row>
    <row r="174" spans="1:12" ht="14.25" customHeight="1">
      <c r="A174" s="138"/>
      <c r="B174" s="97"/>
      <c r="C174" s="139"/>
      <c r="D174" s="116"/>
      <c r="E174" s="101"/>
      <c r="F174" s="101"/>
      <c r="G174" s="101"/>
      <c r="H174" s="101"/>
      <c r="I174" s="101"/>
      <c r="J174" s="101"/>
      <c r="K174" s="101"/>
      <c r="L174" s="101"/>
    </row>
    <row r="175" spans="1:12" ht="14.25" customHeight="1">
      <c r="A175" s="138"/>
      <c r="B175" s="97"/>
      <c r="C175" s="139"/>
      <c r="D175" s="116"/>
      <c r="E175" s="101"/>
      <c r="F175" s="101"/>
      <c r="G175" s="101"/>
      <c r="H175" s="101"/>
      <c r="I175" s="101"/>
      <c r="J175" s="101"/>
      <c r="K175" s="101"/>
      <c r="L175" s="101"/>
    </row>
    <row r="176" spans="1:12" ht="14.25" customHeight="1">
      <c r="A176" s="138"/>
      <c r="B176" s="97"/>
      <c r="C176" s="139"/>
      <c r="D176" s="116"/>
      <c r="E176" s="101"/>
      <c r="F176" s="101"/>
      <c r="G176" s="101"/>
      <c r="H176" s="101"/>
      <c r="I176" s="101"/>
      <c r="J176" s="101"/>
      <c r="K176" s="101"/>
      <c r="L176" s="101"/>
    </row>
    <row r="177" spans="1:12" ht="14.25" customHeight="1">
      <c r="A177" s="138"/>
      <c r="B177" s="97"/>
      <c r="C177" s="139"/>
      <c r="D177" s="116"/>
      <c r="E177" s="101"/>
      <c r="F177" s="101"/>
      <c r="G177" s="101"/>
      <c r="H177" s="101"/>
      <c r="I177" s="101"/>
      <c r="J177" s="101"/>
      <c r="K177" s="101"/>
      <c r="L177" s="101"/>
    </row>
    <row r="178" spans="1:12" ht="14.25" customHeight="1">
      <c r="A178" s="138"/>
      <c r="B178" s="97"/>
      <c r="C178" s="139"/>
      <c r="D178" s="116"/>
      <c r="E178" s="101"/>
      <c r="F178" s="101"/>
      <c r="G178" s="101"/>
      <c r="H178" s="101"/>
      <c r="I178" s="101"/>
      <c r="J178" s="101"/>
      <c r="K178" s="101"/>
      <c r="L178" s="101"/>
    </row>
    <row r="179" spans="1:12" ht="14.25" customHeight="1">
      <c r="A179" s="138"/>
      <c r="B179" s="97"/>
      <c r="C179" s="139"/>
      <c r="D179" s="116"/>
      <c r="E179" s="101"/>
      <c r="F179" s="101"/>
      <c r="G179" s="101"/>
      <c r="H179" s="101"/>
      <c r="I179" s="101"/>
      <c r="J179" s="101"/>
      <c r="K179" s="101"/>
      <c r="L179" s="101"/>
    </row>
    <row r="180" spans="1:12" ht="14.25" customHeight="1">
      <c r="A180" s="138"/>
      <c r="B180" s="97"/>
      <c r="C180" s="139"/>
      <c r="D180" s="116"/>
      <c r="E180" s="101"/>
      <c r="F180" s="101"/>
      <c r="G180" s="101"/>
      <c r="H180" s="101"/>
      <c r="I180" s="101"/>
      <c r="J180" s="101"/>
      <c r="K180" s="101"/>
      <c r="L180" s="101"/>
    </row>
    <row r="181" spans="1:12" ht="14.25" customHeight="1">
      <c r="A181" s="138"/>
      <c r="B181" s="97"/>
      <c r="C181" s="139"/>
      <c r="D181" s="116"/>
      <c r="E181" s="101"/>
      <c r="F181" s="101"/>
      <c r="G181" s="101"/>
      <c r="H181" s="101"/>
      <c r="I181" s="101"/>
      <c r="J181" s="101"/>
      <c r="K181" s="101"/>
      <c r="L181" s="101"/>
    </row>
    <row r="182" spans="1:12" ht="14.25" customHeight="1">
      <c r="A182" s="138"/>
      <c r="B182" s="97"/>
      <c r="C182" s="139"/>
      <c r="D182" s="116"/>
      <c r="E182" s="101"/>
      <c r="F182" s="101"/>
      <c r="G182" s="101"/>
      <c r="H182" s="101"/>
      <c r="I182" s="101"/>
      <c r="J182" s="101"/>
      <c r="K182" s="101"/>
      <c r="L182" s="101"/>
    </row>
    <row r="183" spans="1:12" ht="14.25" customHeight="1">
      <c r="A183" s="138"/>
      <c r="B183" s="97"/>
      <c r="C183" s="139"/>
      <c r="D183" s="116"/>
      <c r="E183" s="101"/>
      <c r="F183" s="101"/>
      <c r="G183" s="101"/>
      <c r="H183" s="101"/>
      <c r="I183" s="101"/>
      <c r="J183" s="101"/>
      <c r="K183" s="101"/>
      <c r="L183" s="101"/>
    </row>
    <row r="184" spans="1:12" ht="14.25" customHeight="1">
      <c r="A184" s="138"/>
      <c r="B184" s="97"/>
      <c r="C184" s="139"/>
      <c r="D184" s="116"/>
      <c r="E184" s="101"/>
      <c r="F184" s="101"/>
      <c r="G184" s="101"/>
      <c r="H184" s="101"/>
      <c r="I184" s="101"/>
      <c r="J184" s="101"/>
      <c r="K184" s="101"/>
      <c r="L184" s="101"/>
    </row>
    <row r="185" spans="1:12" ht="14.25" customHeight="1">
      <c r="A185" s="138"/>
      <c r="B185" s="97"/>
      <c r="C185" s="139"/>
      <c r="D185" s="116"/>
      <c r="E185" s="101"/>
      <c r="F185" s="101"/>
      <c r="G185" s="101"/>
      <c r="H185" s="101"/>
      <c r="I185" s="101"/>
      <c r="J185" s="101"/>
      <c r="K185" s="101"/>
      <c r="L185" s="101"/>
    </row>
    <row r="186" spans="1:12" ht="14.25" customHeight="1">
      <c r="A186" s="138"/>
      <c r="B186" s="97"/>
      <c r="C186" s="139"/>
      <c r="D186" s="116"/>
      <c r="E186" s="101"/>
      <c r="F186" s="101"/>
      <c r="G186" s="101"/>
      <c r="H186" s="101"/>
      <c r="I186" s="101"/>
      <c r="J186" s="101"/>
      <c r="K186" s="101"/>
      <c r="L186" s="101"/>
    </row>
    <row r="187" spans="1:12" ht="14.25" customHeight="1">
      <c r="A187" s="138"/>
      <c r="B187" s="97"/>
      <c r="C187" s="139"/>
      <c r="D187" s="116"/>
      <c r="E187" s="101"/>
      <c r="F187" s="101"/>
      <c r="G187" s="101"/>
      <c r="H187" s="101"/>
      <c r="I187" s="101"/>
      <c r="J187" s="101"/>
      <c r="K187" s="101"/>
      <c r="L187" s="101"/>
    </row>
    <row r="188" spans="1:12" ht="14.25" customHeight="1">
      <c r="A188" s="138"/>
      <c r="B188" s="97"/>
      <c r="C188" s="139"/>
      <c r="D188" s="116"/>
      <c r="E188" s="101"/>
      <c r="F188" s="101"/>
      <c r="G188" s="101"/>
      <c r="H188" s="101"/>
      <c r="I188" s="101"/>
      <c r="J188" s="101"/>
      <c r="K188" s="101"/>
      <c r="L188" s="101"/>
    </row>
    <row r="189" spans="1:12" ht="14.25" customHeight="1">
      <c r="A189" s="138"/>
      <c r="B189" s="97"/>
      <c r="C189" s="139"/>
      <c r="D189" s="116"/>
      <c r="E189" s="101"/>
      <c r="F189" s="101"/>
      <c r="G189" s="101"/>
      <c r="H189" s="101"/>
      <c r="I189" s="101"/>
      <c r="J189" s="101"/>
      <c r="K189" s="101"/>
      <c r="L189" s="101"/>
    </row>
    <row r="190" spans="1:12" ht="14.25" customHeight="1">
      <c r="A190" s="138"/>
      <c r="B190" s="97"/>
      <c r="C190" s="139"/>
      <c r="D190" s="116"/>
      <c r="E190" s="101"/>
      <c r="F190" s="101"/>
      <c r="G190" s="101"/>
      <c r="H190" s="101"/>
      <c r="I190" s="101"/>
      <c r="J190" s="101"/>
      <c r="K190" s="101"/>
      <c r="L190" s="101"/>
    </row>
    <row r="191" spans="1:12" ht="14.25" customHeight="1">
      <c r="A191" s="138"/>
      <c r="B191" s="97"/>
      <c r="C191" s="139"/>
      <c r="D191" s="116"/>
      <c r="E191" s="101"/>
      <c r="F191" s="101"/>
      <c r="G191" s="101"/>
      <c r="H191" s="101"/>
      <c r="I191" s="101"/>
      <c r="J191" s="101"/>
      <c r="K191" s="101"/>
      <c r="L191" s="101"/>
    </row>
    <row r="192" spans="1:12" ht="14.25" customHeight="1">
      <c r="A192" s="138"/>
      <c r="B192" s="97"/>
      <c r="C192" s="139"/>
      <c r="D192" s="116"/>
      <c r="E192" s="101"/>
      <c r="F192" s="101"/>
      <c r="G192" s="101"/>
      <c r="H192" s="101"/>
      <c r="I192" s="101"/>
      <c r="J192" s="101"/>
      <c r="K192" s="101"/>
      <c r="L192" s="101"/>
    </row>
    <row r="193" spans="1:12" ht="14.25" customHeight="1">
      <c r="A193" s="138"/>
      <c r="B193" s="97"/>
      <c r="C193" s="139"/>
      <c r="D193" s="116"/>
      <c r="E193" s="101"/>
      <c r="F193" s="101"/>
      <c r="G193" s="101"/>
      <c r="H193" s="101"/>
      <c r="I193" s="101"/>
      <c r="J193" s="101"/>
      <c r="K193" s="101"/>
      <c r="L193" s="101"/>
    </row>
    <row r="194" spans="1:12" ht="14.25" customHeight="1">
      <c r="A194" s="138"/>
      <c r="B194" s="97"/>
      <c r="C194" s="139"/>
      <c r="D194" s="116"/>
      <c r="E194" s="101"/>
      <c r="F194" s="101"/>
      <c r="G194" s="101"/>
      <c r="H194" s="101"/>
      <c r="I194" s="101"/>
      <c r="J194" s="101"/>
      <c r="K194" s="101"/>
      <c r="L194" s="101"/>
    </row>
    <row r="195" spans="1:12" ht="14.25" customHeight="1">
      <c r="A195" s="138"/>
      <c r="B195" s="97"/>
      <c r="C195" s="139"/>
      <c r="D195" s="116"/>
      <c r="E195" s="101"/>
      <c r="F195" s="101"/>
      <c r="G195" s="101"/>
      <c r="H195" s="101"/>
      <c r="I195" s="101"/>
      <c r="J195" s="101"/>
      <c r="K195" s="101"/>
      <c r="L195" s="101"/>
    </row>
    <row r="196" spans="1:12" ht="14.25" customHeight="1">
      <c r="A196" s="138"/>
      <c r="B196" s="97"/>
      <c r="C196" s="139"/>
      <c r="D196" s="116"/>
      <c r="E196" s="101"/>
      <c r="F196" s="101"/>
      <c r="G196" s="101"/>
      <c r="H196" s="101"/>
      <c r="I196" s="101"/>
      <c r="J196" s="101"/>
      <c r="K196" s="101"/>
      <c r="L196" s="101"/>
    </row>
    <row r="197" spans="1:12" ht="14.25" customHeight="1">
      <c r="A197" s="138"/>
      <c r="B197" s="97"/>
      <c r="C197" s="139"/>
      <c r="D197" s="116"/>
      <c r="E197" s="101"/>
      <c r="F197" s="101"/>
      <c r="G197" s="101"/>
      <c r="H197" s="101"/>
      <c r="I197" s="101"/>
      <c r="J197" s="101"/>
      <c r="K197" s="101"/>
      <c r="L197" s="101"/>
    </row>
    <row r="198" spans="1:12" ht="14.25" customHeight="1">
      <c r="A198" s="138"/>
      <c r="B198" s="97"/>
      <c r="C198" s="139"/>
      <c r="D198" s="116"/>
      <c r="E198" s="101"/>
      <c r="F198" s="101"/>
      <c r="G198" s="101"/>
      <c r="H198" s="101"/>
      <c r="I198" s="101"/>
      <c r="J198" s="101"/>
      <c r="K198" s="101"/>
      <c r="L198" s="101"/>
    </row>
    <row r="199" spans="1:12" ht="14.25" customHeight="1">
      <c r="A199" s="138"/>
      <c r="B199" s="97"/>
      <c r="C199" s="139"/>
      <c r="D199" s="116"/>
      <c r="E199" s="101"/>
      <c r="F199" s="101"/>
      <c r="G199" s="101"/>
      <c r="H199" s="101"/>
      <c r="I199" s="101"/>
      <c r="J199" s="101"/>
      <c r="K199" s="101"/>
      <c r="L199" s="101"/>
    </row>
    <row r="200" spans="1:12" ht="14.25" customHeight="1">
      <c r="A200" s="138"/>
      <c r="B200" s="97"/>
      <c r="C200" s="139"/>
      <c r="D200" s="116"/>
      <c r="E200" s="101"/>
      <c r="F200" s="101"/>
      <c r="G200" s="101"/>
      <c r="H200" s="101"/>
      <c r="I200" s="101"/>
      <c r="J200" s="101"/>
      <c r="K200" s="101"/>
      <c r="L200" s="101"/>
    </row>
    <row r="201" spans="1:12" ht="14.25" customHeight="1">
      <c r="A201" s="138"/>
      <c r="B201" s="97"/>
      <c r="C201" s="139"/>
      <c r="D201" s="116"/>
      <c r="E201" s="101"/>
      <c r="F201" s="101"/>
      <c r="G201" s="101"/>
      <c r="H201" s="101"/>
      <c r="I201" s="101"/>
      <c r="J201" s="101"/>
      <c r="K201" s="101"/>
      <c r="L201" s="101"/>
    </row>
    <row r="202" spans="1:12" ht="14.25" customHeight="1">
      <c r="A202" s="138"/>
      <c r="B202" s="97"/>
      <c r="C202" s="139"/>
      <c r="D202" s="116"/>
      <c r="E202" s="101"/>
      <c r="F202" s="101"/>
      <c r="G202" s="101"/>
      <c r="H202" s="101"/>
      <c r="I202" s="101"/>
      <c r="J202" s="101"/>
      <c r="K202" s="101"/>
      <c r="L202" s="101"/>
    </row>
    <row r="203" spans="1:12" ht="14.25" customHeight="1">
      <c r="A203" s="138"/>
      <c r="B203" s="97"/>
      <c r="C203" s="139"/>
      <c r="D203" s="116"/>
      <c r="E203" s="101"/>
      <c r="F203" s="101"/>
      <c r="G203" s="101"/>
      <c r="H203" s="101"/>
      <c r="I203" s="101"/>
      <c r="J203" s="101"/>
      <c r="K203" s="101"/>
      <c r="L203" s="101"/>
    </row>
    <row r="204" spans="1:12" ht="14.25" customHeight="1">
      <c r="A204" s="138"/>
      <c r="B204" s="97"/>
      <c r="C204" s="139"/>
      <c r="D204" s="116"/>
      <c r="E204" s="101"/>
      <c r="F204" s="101"/>
      <c r="G204" s="101"/>
      <c r="H204" s="101"/>
      <c r="I204" s="101"/>
      <c r="J204" s="101"/>
      <c r="K204" s="101"/>
      <c r="L204" s="101"/>
    </row>
    <row r="205" spans="1:12" ht="14.25" customHeight="1">
      <c r="A205" s="138"/>
      <c r="B205" s="97"/>
      <c r="C205" s="139"/>
      <c r="D205" s="116"/>
      <c r="E205" s="101"/>
      <c r="F205" s="101"/>
      <c r="G205" s="101"/>
      <c r="H205" s="101"/>
      <c r="I205" s="101"/>
      <c r="J205" s="101"/>
      <c r="K205" s="101"/>
      <c r="L205" s="101"/>
    </row>
    <row r="206" spans="1:12" ht="14.25" customHeight="1">
      <c r="A206" s="138"/>
      <c r="B206" s="97"/>
      <c r="C206" s="139"/>
      <c r="D206" s="116"/>
      <c r="E206" s="101"/>
      <c r="F206" s="101"/>
      <c r="G206" s="101"/>
      <c r="H206" s="101"/>
      <c r="I206" s="101"/>
      <c r="J206" s="101"/>
      <c r="K206" s="101"/>
      <c r="L206" s="101"/>
    </row>
    <row r="207" spans="1:12" ht="14.25" customHeight="1">
      <c r="A207" s="138"/>
      <c r="B207" s="97"/>
      <c r="C207" s="139"/>
      <c r="D207" s="116"/>
      <c r="E207" s="101"/>
      <c r="F207" s="101"/>
      <c r="G207" s="101"/>
      <c r="H207" s="101"/>
      <c r="I207" s="101"/>
      <c r="J207" s="101"/>
      <c r="K207" s="101"/>
      <c r="L207" s="101"/>
    </row>
    <row r="208" spans="1:12" ht="14.25" customHeight="1">
      <c r="A208" s="138"/>
      <c r="B208" s="97"/>
      <c r="C208" s="139"/>
      <c r="D208" s="116"/>
      <c r="E208" s="101"/>
      <c r="F208" s="101"/>
      <c r="G208" s="101"/>
      <c r="H208" s="101"/>
      <c r="I208" s="101"/>
      <c r="J208" s="101"/>
      <c r="K208" s="101"/>
      <c r="L208" s="101"/>
    </row>
    <row r="209" spans="1:12" ht="14.25" customHeight="1">
      <c r="A209" s="138"/>
      <c r="B209" s="97"/>
      <c r="C209" s="139"/>
      <c r="D209" s="116"/>
      <c r="E209" s="101"/>
      <c r="F209" s="101"/>
      <c r="G209" s="101"/>
      <c r="H209" s="101"/>
      <c r="I209" s="101"/>
      <c r="J209" s="101"/>
      <c r="K209" s="101"/>
      <c r="L209" s="101"/>
    </row>
    <row r="210" spans="1:12" ht="14.25" customHeight="1">
      <c r="A210" s="138"/>
      <c r="B210" s="97"/>
      <c r="C210" s="139"/>
      <c r="D210" s="116"/>
      <c r="E210" s="101"/>
      <c r="F210" s="101"/>
      <c r="G210" s="101"/>
      <c r="H210" s="101"/>
      <c r="I210" s="101"/>
      <c r="J210" s="101"/>
      <c r="K210" s="101"/>
      <c r="L210" s="101"/>
    </row>
    <row r="211" spans="1:12" ht="14.25" customHeight="1">
      <c r="A211" s="138"/>
      <c r="B211" s="97"/>
      <c r="C211" s="139"/>
      <c r="D211" s="116"/>
      <c r="E211" s="101"/>
      <c r="F211" s="101"/>
      <c r="G211" s="101"/>
      <c r="H211" s="101"/>
      <c r="I211" s="101"/>
      <c r="J211" s="101"/>
      <c r="K211" s="101"/>
      <c r="L211" s="101"/>
    </row>
    <row r="212" spans="1:12" ht="14.25" customHeight="1">
      <c r="A212" s="138"/>
      <c r="B212" s="97"/>
      <c r="C212" s="139"/>
      <c r="D212" s="116"/>
      <c r="E212" s="101"/>
      <c r="F212" s="101"/>
      <c r="G212" s="101"/>
      <c r="H212" s="101"/>
      <c r="I212" s="101"/>
      <c r="J212" s="101"/>
      <c r="K212" s="101"/>
      <c r="L212" s="101"/>
    </row>
    <row r="213" spans="1:12" ht="14.25" customHeight="1">
      <c r="A213" s="138"/>
      <c r="B213" s="97"/>
      <c r="C213" s="139"/>
      <c r="D213" s="116"/>
      <c r="E213" s="101"/>
      <c r="F213" s="101"/>
      <c r="G213" s="101"/>
      <c r="H213" s="101"/>
      <c r="I213" s="101"/>
      <c r="J213" s="101"/>
      <c r="K213" s="101"/>
      <c r="L213" s="101"/>
    </row>
    <row r="214" spans="1:12" ht="14.25" customHeight="1">
      <c r="A214" s="138"/>
      <c r="B214" s="97"/>
      <c r="C214" s="139"/>
      <c r="D214" s="116"/>
      <c r="E214" s="101"/>
      <c r="F214" s="101"/>
      <c r="G214" s="101"/>
      <c r="H214" s="101"/>
      <c r="I214" s="101"/>
      <c r="J214" s="101"/>
      <c r="K214" s="101"/>
      <c r="L214" s="101"/>
    </row>
    <row r="215" spans="1:12" ht="14.25" customHeight="1">
      <c r="A215" s="138"/>
      <c r="B215" s="97"/>
      <c r="C215" s="139"/>
      <c r="D215" s="116"/>
      <c r="E215" s="101"/>
      <c r="F215" s="101"/>
      <c r="G215" s="101"/>
      <c r="H215" s="101"/>
      <c r="I215" s="101"/>
      <c r="J215" s="101"/>
      <c r="K215" s="101"/>
      <c r="L215" s="101"/>
    </row>
    <row r="216" spans="1:12" ht="14.25" customHeight="1">
      <c r="A216" s="138"/>
      <c r="B216" s="97"/>
      <c r="C216" s="139"/>
      <c r="D216" s="116"/>
      <c r="E216" s="101"/>
      <c r="F216" s="101"/>
      <c r="G216" s="101"/>
      <c r="H216" s="101"/>
      <c r="I216" s="101"/>
      <c r="J216" s="101"/>
      <c r="K216" s="101"/>
      <c r="L216" s="101"/>
    </row>
    <row r="217" spans="1:12" ht="14.25" customHeight="1">
      <c r="A217" s="138"/>
      <c r="B217" s="97"/>
      <c r="C217" s="139"/>
      <c r="D217" s="116"/>
      <c r="E217" s="101"/>
      <c r="F217" s="101"/>
      <c r="G217" s="101"/>
      <c r="H217" s="101"/>
      <c r="I217" s="101"/>
      <c r="J217" s="101"/>
      <c r="K217" s="101"/>
      <c r="L217" s="101"/>
    </row>
    <row r="218" spans="1:12" ht="14.25" customHeight="1">
      <c r="A218" s="138"/>
      <c r="B218" s="97"/>
      <c r="C218" s="139"/>
      <c r="D218" s="116"/>
      <c r="E218" s="101"/>
      <c r="F218" s="101"/>
      <c r="G218" s="101"/>
      <c r="H218" s="101"/>
      <c r="I218" s="101"/>
      <c r="J218" s="101"/>
      <c r="K218" s="101"/>
      <c r="L218" s="101"/>
    </row>
    <row r="219" spans="1:12" ht="14.25" customHeight="1">
      <c r="A219" s="138"/>
      <c r="B219" s="97"/>
      <c r="C219" s="139"/>
      <c r="D219" s="116"/>
      <c r="E219" s="101"/>
      <c r="F219" s="101"/>
      <c r="G219" s="101"/>
      <c r="H219" s="101"/>
      <c r="I219" s="101"/>
      <c r="J219" s="101"/>
      <c r="K219" s="101"/>
      <c r="L219" s="101"/>
    </row>
    <row r="220" spans="1:12" ht="14.25" customHeight="1">
      <c r="A220" s="138"/>
      <c r="B220" s="97"/>
      <c r="C220" s="139"/>
      <c r="D220" s="116"/>
      <c r="E220" s="101"/>
      <c r="F220" s="101"/>
      <c r="G220" s="101"/>
      <c r="H220" s="101"/>
      <c r="I220" s="101"/>
      <c r="J220" s="101"/>
      <c r="K220" s="101"/>
      <c r="L220" s="101"/>
    </row>
    <row r="221" spans="1:12" ht="14.25" customHeight="1">
      <c r="A221" s="138"/>
      <c r="B221" s="97"/>
      <c r="C221" s="139"/>
      <c r="D221" s="116"/>
      <c r="E221" s="101"/>
      <c r="F221" s="101"/>
      <c r="G221" s="101"/>
      <c r="H221" s="101"/>
      <c r="I221" s="101"/>
      <c r="J221" s="101"/>
      <c r="K221" s="101"/>
      <c r="L221" s="101"/>
    </row>
    <row r="222" spans="1:12" ht="14.25" customHeight="1">
      <c r="A222" s="138"/>
      <c r="B222" s="97"/>
      <c r="C222" s="139"/>
      <c r="D222" s="116"/>
      <c r="E222" s="101"/>
      <c r="F222" s="101"/>
      <c r="G222" s="101"/>
      <c r="H222" s="101"/>
      <c r="I222" s="101"/>
      <c r="J222" s="101"/>
      <c r="K222" s="101"/>
      <c r="L222" s="101"/>
    </row>
    <row r="223" spans="1:12" ht="14.25" customHeight="1">
      <c r="A223" s="138"/>
      <c r="B223" s="97"/>
      <c r="C223" s="139"/>
      <c r="D223" s="116"/>
      <c r="E223" s="101"/>
      <c r="F223" s="101"/>
      <c r="G223" s="101"/>
      <c r="H223" s="101"/>
      <c r="I223" s="101"/>
      <c r="J223" s="101"/>
      <c r="K223" s="101"/>
      <c r="L223" s="101"/>
    </row>
    <row r="224" spans="1:12" ht="14.25" customHeight="1">
      <c r="A224" s="138"/>
      <c r="B224" s="97"/>
      <c r="C224" s="139"/>
      <c r="D224" s="116"/>
      <c r="E224" s="101"/>
      <c r="F224" s="101"/>
      <c r="G224" s="101"/>
      <c r="H224" s="101"/>
      <c r="I224" s="101"/>
      <c r="J224" s="101"/>
      <c r="K224" s="101"/>
      <c r="L224" s="101"/>
    </row>
    <row r="225" spans="1:12" ht="14.25" customHeight="1">
      <c r="A225" s="138"/>
      <c r="B225" s="97"/>
      <c r="C225" s="139"/>
      <c r="D225" s="116"/>
      <c r="E225" s="101"/>
      <c r="F225" s="101"/>
      <c r="G225" s="101"/>
      <c r="H225" s="101"/>
      <c r="I225" s="101"/>
      <c r="J225" s="101"/>
      <c r="K225" s="101"/>
      <c r="L225" s="101"/>
    </row>
    <row r="226" spans="1:12" ht="14.25" customHeight="1">
      <c r="A226" s="138"/>
      <c r="B226" s="97"/>
      <c r="C226" s="139"/>
      <c r="D226" s="116"/>
      <c r="E226" s="101"/>
      <c r="F226" s="101"/>
      <c r="G226" s="101"/>
      <c r="H226" s="101"/>
      <c r="I226" s="101"/>
      <c r="J226" s="101"/>
      <c r="K226" s="101"/>
      <c r="L226" s="101"/>
    </row>
    <row r="227" spans="1:12" ht="14.25" customHeight="1">
      <c r="A227" s="138"/>
      <c r="B227" s="97"/>
      <c r="C227" s="139"/>
      <c r="D227" s="116"/>
      <c r="E227" s="101"/>
      <c r="F227" s="101"/>
      <c r="G227" s="101"/>
      <c r="H227" s="101"/>
      <c r="I227" s="101"/>
      <c r="J227" s="101"/>
      <c r="K227" s="101"/>
      <c r="L227" s="101"/>
    </row>
    <row r="228" spans="1:12" ht="14.25" customHeight="1">
      <c r="A228" s="138"/>
      <c r="B228" s="97"/>
      <c r="C228" s="139"/>
      <c r="D228" s="116"/>
      <c r="E228" s="101"/>
      <c r="F228" s="101"/>
      <c r="G228" s="101"/>
      <c r="H228" s="101"/>
      <c r="I228" s="101"/>
      <c r="J228" s="101"/>
      <c r="K228" s="101"/>
      <c r="L228" s="101"/>
    </row>
    <row r="229" spans="1:12" ht="14.25" customHeight="1">
      <c r="A229" s="138"/>
      <c r="B229" s="97"/>
      <c r="C229" s="139"/>
      <c r="D229" s="116"/>
      <c r="E229" s="101"/>
      <c r="F229" s="101"/>
      <c r="G229" s="101"/>
      <c r="H229" s="101"/>
      <c r="I229" s="101"/>
      <c r="J229" s="101"/>
      <c r="K229" s="101"/>
      <c r="L229" s="101"/>
    </row>
    <row r="230" spans="1:12" ht="14.25" customHeight="1">
      <c r="A230" s="138"/>
      <c r="B230" s="97"/>
      <c r="C230" s="139"/>
      <c r="D230" s="116"/>
      <c r="E230" s="101"/>
      <c r="F230" s="101"/>
      <c r="G230" s="101"/>
      <c r="H230" s="101"/>
      <c r="I230" s="101"/>
      <c r="J230" s="101"/>
      <c r="K230" s="101"/>
      <c r="L230" s="101"/>
    </row>
    <row r="231" spans="1:12" ht="14.25" customHeight="1">
      <c r="A231" s="138"/>
      <c r="B231" s="97"/>
      <c r="C231" s="139"/>
      <c r="D231" s="116"/>
      <c r="E231" s="101"/>
      <c r="F231" s="101"/>
      <c r="G231" s="101"/>
      <c r="H231" s="101"/>
      <c r="I231" s="101"/>
      <c r="J231" s="101"/>
      <c r="K231" s="101"/>
      <c r="L231" s="101"/>
    </row>
    <row r="232" spans="1:12" ht="14.25" customHeight="1">
      <c r="A232" s="138"/>
      <c r="B232" s="97"/>
      <c r="C232" s="139"/>
      <c r="D232" s="116"/>
      <c r="E232" s="101"/>
      <c r="F232" s="101"/>
      <c r="G232" s="101"/>
      <c r="H232" s="101"/>
      <c r="I232" s="101"/>
      <c r="J232" s="101"/>
      <c r="K232" s="101"/>
      <c r="L232" s="101"/>
    </row>
    <row r="233" spans="1:12" ht="14.25" customHeight="1">
      <c r="A233" s="138"/>
      <c r="B233" s="97"/>
      <c r="C233" s="139"/>
      <c r="D233" s="116"/>
      <c r="E233" s="101"/>
      <c r="F233" s="101"/>
      <c r="G233" s="101"/>
      <c r="H233" s="101"/>
      <c r="I233" s="101"/>
      <c r="J233" s="101"/>
      <c r="K233" s="101"/>
      <c r="L233" s="101"/>
    </row>
    <row r="234" spans="1:12" ht="14.25" customHeight="1">
      <c r="A234" s="138"/>
      <c r="B234" s="97"/>
      <c r="C234" s="139"/>
      <c r="D234" s="116"/>
      <c r="E234" s="101"/>
      <c r="F234" s="101"/>
      <c r="G234" s="101"/>
      <c r="H234" s="101"/>
      <c r="I234" s="101"/>
      <c r="J234" s="101"/>
      <c r="K234" s="101"/>
      <c r="L234" s="101"/>
    </row>
    <row r="235" spans="1:12" ht="14.25" customHeight="1">
      <c r="A235" s="138"/>
      <c r="B235" s="97"/>
      <c r="C235" s="139"/>
      <c r="D235" s="116"/>
      <c r="E235" s="101"/>
      <c r="F235" s="101"/>
      <c r="G235" s="101"/>
      <c r="H235" s="101"/>
      <c r="I235" s="101"/>
      <c r="J235" s="101"/>
      <c r="K235" s="101"/>
      <c r="L235" s="101"/>
    </row>
    <row r="236" spans="1:12" ht="14.25" customHeight="1">
      <c r="A236" s="138"/>
      <c r="B236" s="97"/>
      <c r="C236" s="139"/>
      <c r="D236" s="116"/>
      <c r="E236" s="101"/>
      <c r="F236" s="101"/>
      <c r="G236" s="101"/>
      <c r="H236" s="101"/>
      <c r="I236" s="101"/>
      <c r="J236" s="101"/>
      <c r="K236" s="101"/>
      <c r="L236" s="101"/>
    </row>
    <row r="237" spans="1:12" ht="14.25" customHeight="1">
      <c r="A237" s="138"/>
      <c r="B237" s="97"/>
      <c r="C237" s="139"/>
      <c r="D237" s="116"/>
      <c r="E237" s="101"/>
      <c r="F237" s="101"/>
      <c r="G237" s="101"/>
      <c r="H237" s="101"/>
      <c r="I237" s="101"/>
      <c r="J237" s="101"/>
      <c r="K237" s="101"/>
      <c r="L237" s="101"/>
    </row>
    <row r="238" spans="1:12" ht="14.25" customHeight="1">
      <c r="A238" s="138"/>
      <c r="B238" s="97"/>
      <c r="C238" s="139"/>
      <c r="D238" s="116"/>
      <c r="E238" s="101"/>
      <c r="F238" s="101"/>
      <c r="G238" s="101"/>
      <c r="H238" s="101"/>
      <c r="I238" s="101"/>
      <c r="J238" s="101"/>
      <c r="K238" s="101"/>
      <c r="L238" s="101"/>
    </row>
    <row r="239" spans="1:12" ht="14.25" customHeight="1">
      <c r="A239" s="138"/>
      <c r="B239" s="97"/>
      <c r="C239" s="139"/>
      <c r="D239" s="116"/>
      <c r="E239" s="101"/>
      <c r="F239" s="101"/>
      <c r="G239" s="101"/>
      <c r="H239" s="101"/>
      <c r="I239" s="101"/>
      <c r="J239" s="101"/>
      <c r="K239" s="101"/>
      <c r="L239" s="101"/>
    </row>
    <row r="240" spans="1:12" ht="14.25" customHeight="1">
      <c r="A240" s="138"/>
      <c r="B240" s="97"/>
      <c r="C240" s="139"/>
      <c r="D240" s="116"/>
      <c r="E240" s="101"/>
      <c r="F240" s="101"/>
      <c r="G240" s="101"/>
      <c r="H240" s="101"/>
      <c r="I240" s="101"/>
      <c r="J240" s="101"/>
      <c r="K240" s="101"/>
      <c r="L240" s="101"/>
    </row>
    <row r="241" spans="1:12" ht="14.25" customHeight="1">
      <c r="A241" s="138"/>
      <c r="B241" s="97"/>
      <c r="C241" s="139"/>
      <c r="D241" s="116"/>
      <c r="E241" s="101"/>
      <c r="F241" s="101"/>
      <c r="G241" s="101"/>
      <c r="H241" s="101"/>
      <c r="I241" s="101"/>
      <c r="J241" s="101"/>
      <c r="K241" s="101"/>
      <c r="L241" s="101"/>
    </row>
    <row r="242" spans="1:12" ht="14.25" customHeight="1">
      <c r="A242" s="138"/>
      <c r="B242" s="97"/>
      <c r="C242" s="139"/>
      <c r="D242" s="116"/>
      <c r="E242" s="101"/>
      <c r="F242" s="101"/>
      <c r="G242" s="101"/>
      <c r="H242" s="101"/>
      <c r="I242" s="101"/>
      <c r="J242" s="101"/>
      <c r="K242" s="101"/>
      <c r="L242" s="101"/>
    </row>
    <row r="243" spans="1:12" ht="14.25" customHeight="1">
      <c r="A243" s="138"/>
      <c r="B243" s="97"/>
      <c r="C243" s="139"/>
      <c r="D243" s="116"/>
      <c r="E243" s="101"/>
      <c r="F243" s="101"/>
      <c r="G243" s="101"/>
      <c r="H243" s="101"/>
      <c r="I243" s="101"/>
      <c r="J243" s="101"/>
      <c r="K243" s="101"/>
      <c r="L243" s="101"/>
    </row>
    <row r="244" spans="1:12" ht="14.25" customHeight="1">
      <c r="A244" s="138"/>
      <c r="B244" s="97"/>
      <c r="C244" s="139"/>
      <c r="D244" s="116"/>
      <c r="E244" s="101"/>
      <c r="F244" s="101"/>
      <c r="G244" s="101"/>
      <c r="H244" s="101"/>
      <c r="I244" s="101"/>
      <c r="J244" s="101"/>
      <c r="K244" s="101"/>
      <c r="L244" s="101"/>
    </row>
    <row r="245" spans="1:12" ht="14.25" customHeight="1">
      <c r="A245" s="138"/>
      <c r="B245" s="97"/>
      <c r="C245" s="139"/>
      <c r="D245" s="116"/>
      <c r="E245" s="101"/>
      <c r="F245" s="101"/>
      <c r="G245" s="101"/>
      <c r="H245" s="101"/>
      <c r="I245" s="101"/>
      <c r="J245" s="101"/>
      <c r="K245" s="101"/>
      <c r="L245" s="101"/>
    </row>
    <row r="246" spans="1:12" ht="14.25" customHeight="1">
      <c r="A246" s="138"/>
      <c r="B246" s="97"/>
      <c r="C246" s="139"/>
      <c r="D246" s="116"/>
      <c r="E246" s="101"/>
      <c r="F246" s="101"/>
      <c r="G246" s="101"/>
      <c r="H246" s="101"/>
      <c r="I246" s="101"/>
      <c r="J246" s="101"/>
      <c r="K246" s="101"/>
      <c r="L246" s="101"/>
    </row>
    <row r="247" spans="1:12" ht="14.25" customHeight="1">
      <c r="A247" s="138"/>
      <c r="B247" s="97"/>
      <c r="C247" s="139"/>
      <c r="D247" s="116"/>
      <c r="E247" s="101"/>
      <c r="F247" s="101"/>
      <c r="G247" s="101"/>
      <c r="H247" s="101"/>
      <c r="I247" s="101"/>
      <c r="J247" s="101"/>
      <c r="K247" s="101"/>
      <c r="L247" s="101"/>
    </row>
    <row r="248" spans="1:12" ht="14.25" customHeight="1">
      <c r="A248" s="138"/>
      <c r="B248" s="97"/>
      <c r="C248" s="139"/>
      <c r="D248" s="116"/>
      <c r="E248" s="101"/>
      <c r="F248" s="101"/>
      <c r="G248" s="101"/>
      <c r="H248" s="101"/>
      <c r="I248" s="101"/>
      <c r="J248" s="101"/>
      <c r="K248" s="101"/>
      <c r="L248" s="101"/>
    </row>
    <row r="250" spans="1:12" ht="14.25" customHeight="1">
      <c r="A250" s="138"/>
      <c r="B250" s="97"/>
      <c r="C250" s="139"/>
      <c r="E250" s="101"/>
      <c r="F250" s="101"/>
      <c r="G250" s="101"/>
      <c r="H250" s="101"/>
      <c r="I250" s="101"/>
      <c r="J250" s="101"/>
      <c r="K250" s="101"/>
      <c r="L250" s="101"/>
    </row>
    <row r="251" spans="1:12" ht="14.25" customHeight="1">
      <c r="A251" s="138"/>
      <c r="B251" s="97"/>
      <c r="C251" s="139"/>
      <c r="D251" s="116"/>
      <c r="E251" s="101"/>
      <c r="F251" s="101"/>
      <c r="G251" s="101"/>
      <c r="H251" s="101"/>
      <c r="I251" s="101"/>
      <c r="J251" s="101"/>
      <c r="K251" s="101"/>
      <c r="L251" s="101"/>
    </row>
    <row r="252" spans="1:12" ht="14.25" customHeight="1">
      <c r="A252" s="138"/>
      <c r="B252" s="97"/>
      <c r="C252" s="139"/>
      <c r="D252" s="116"/>
      <c r="E252" s="101"/>
      <c r="F252" s="101"/>
      <c r="G252" s="101"/>
      <c r="H252" s="101"/>
      <c r="I252" s="101"/>
      <c r="J252" s="101"/>
      <c r="K252" s="101"/>
      <c r="L252" s="101"/>
    </row>
    <row r="253" spans="1:12" ht="14.25" customHeight="1">
      <c r="A253" s="138"/>
      <c r="B253" s="97"/>
      <c r="C253" s="139"/>
      <c r="D253" s="116"/>
      <c r="E253" s="101"/>
      <c r="F253" s="101"/>
      <c r="G253" s="101"/>
      <c r="H253" s="101"/>
      <c r="I253" s="101"/>
      <c r="J253" s="101"/>
      <c r="K253" s="101"/>
      <c r="L253" s="101"/>
    </row>
    <row r="254" spans="1:12" ht="14.25" customHeight="1">
      <c r="A254" s="138"/>
      <c r="B254" s="97"/>
      <c r="C254" s="139"/>
      <c r="D254" s="116"/>
      <c r="E254" s="101"/>
      <c r="F254" s="101"/>
      <c r="G254" s="101"/>
      <c r="H254" s="101"/>
      <c r="I254" s="101"/>
      <c r="J254" s="101"/>
      <c r="K254" s="101"/>
      <c r="L254" s="101"/>
    </row>
    <row r="255" spans="1:12" ht="14.25" customHeight="1">
      <c r="A255" s="138"/>
      <c r="B255" s="97"/>
      <c r="C255" s="139"/>
      <c r="D255" s="116"/>
      <c r="E255" s="101"/>
      <c r="F255" s="101"/>
      <c r="G255" s="101"/>
      <c r="H255" s="101"/>
      <c r="I255" s="101"/>
      <c r="J255" s="101"/>
      <c r="K255" s="101"/>
      <c r="L255" s="101"/>
    </row>
    <row r="256" spans="1:12" ht="14.25" customHeight="1">
      <c r="A256" s="138"/>
      <c r="B256" s="97"/>
      <c r="C256" s="139"/>
      <c r="D256" s="116"/>
      <c r="E256" s="101"/>
      <c r="F256" s="101"/>
      <c r="G256" s="101"/>
      <c r="H256" s="101"/>
      <c r="I256" s="101"/>
      <c r="J256" s="101"/>
      <c r="K256" s="101"/>
      <c r="L256" s="101"/>
    </row>
    <row r="257" spans="1:12" ht="14.25" customHeight="1">
      <c r="A257" s="138"/>
      <c r="B257" s="97"/>
      <c r="C257" s="139"/>
      <c r="D257" s="116"/>
      <c r="E257" s="101"/>
      <c r="F257" s="101"/>
      <c r="G257" s="101"/>
      <c r="H257" s="101"/>
      <c r="I257" s="101"/>
      <c r="J257" s="101"/>
      <c r="K257" s="101"/>
      <c r="L257" s="101"/>
    </row>
    <row r="258" spans="1:12" ht="14.25" customHeight="1">
      <c r="A258" s="138"/>
      <c r="B258" s="97"/>
      <c r="C258" s="139"/>
      <c r="D258" s="116"/>
      <c r="E258" s="101"/>
      <c r="F258" s="101"/>
      <c r="G258" s="101"/>
      <c r="H258" s="101"/>
      <c r="I258" s="101"/>
      <c r="J258" s="101"/>
      <c r="K258" s="101"/>
      <c r="L258" s="101"/>
    </row>
    <row r="259" spans="1:12" ht="14.25" customHeight="1">
      <c r="A259" s="138"/>
      <c r="B259" s="97"/>
      <c r="C259" s="139"/>
      <c r="D259" s="116"/>
      <c r="E259" s="101"/>
      <c r="F259" s="101"/>
      <c r="G259" s="101"/>
      <c r="H259" s="101"/>
      <c r="I259" s="101"/>
      <c r="J259" s="101"/>
      <c r="K259" s="101"/>
      <c r="L259" s="101"/>
    </row>
    <row r="260" spans="1:12" ht="14.25" customHeight="1">
      <c r="A260" s="138"/>
      <c r="B260" s="97"/>
      <c r="C260" s="139"/>
      <c r="D260" s="116"/>
      <c r="E260" s="101"/>
      <c r="F260" s="101"/>
      <c r="G260" s="101"/>
      <c r="H260" s="101"/>
      <c r="I260" s="101"/>
      <c r="J260" s="101"/>
      <c r="K260" s="101"/>
      <c r="L260" s="101"/>
    </row>
    <row r="261" spans="1:12" ht="14.25" customHeight="1">
      <c r="A261" s="138"/>
      <c r="B261" s="97"/>
      <c r="C261" s="139"/>
      <c r="D261" s="116"/>
      <c r="E261" s="101"/>
      <c r="F261" s="101"/>
      <c r="G261" s="101"/>
      <c r="H261" s="101"/>
      <c r="I261" s="101"/>
      <c r="J261" s="101"/>
      <c r="K261" s="101"/>
      <c r="L261" s="101"/>
    </row>
    <row r="262" spans="1:12" ht="14.25" customHeight="1">
      <c r="A262" s="138"/>
      <c r="B262" s="97"/>
      <c r="C262" s="139"/>
      <c r="D262" s="116"/>
      <c r="E262" s="101"/>
      <c r="F262" s="101"/>
      <c r="G262" s="101"/>
      <c r="H262" s="101"/>
      <c r="I262" s="101"/>
      <c r="J262" s="101"/>
      <c r="K262" s="101"/>
      <c r="L262" s="101"/>
    </row>
    <row r="263" spans="1:12" ht="14.25" customHeight="1">
      <c r="A263" s="138"/>
      <c r="B263" s="97"/>
      <c r="C263" s="139"/>
      <c r="D263" s="116"/>
      <c r="E263" s="101"/>
      <c r="F263" s="101"/>
      <c r="G263" s="101"/>
      <c r="H263" s="101"/>
      <c r="I263" s="101"/>
      <c r="J263" s="101"/>
      <c r="K263" s="101"/>
      <c r="L263" s="101"/>
    </row>
    <row r="264" spans="1:12" ht="14.25" customHeight="1">
      <c r="A264" s="138"/>
      <c r="B264" s="97"/>
      <c r="C264" s="139"/>
      <c r="D264" s="116"/>
      <c r="E264" s="101"/>
      <c r="F264" s="101"/>
      <c r="G264" s="101"/>
      <c r="H264" s="101"/>
      <c r="I264" s="101"/>
      <c r="J264" s="101"/>
      <c r="K264" s="101"/>
      <c r="L264" s="101"/>
    </row>
    <row r="265" spans="1:12" ht="14.25" customHeight="1">
      <c r="A265" s="138"/>
      <c r="B265" s="97"/>
      <c r="C265" s="139"/>
      <c r="D265" s="116"/>
      <c r="E265" s="101"/>
      <c r="F265" s="101"/>
      <c r="G265" s="101"/>
      <c r="H265" s="101"/>
      <c r="I265" s="101"/>
      <c r="J265" s="101"/>
      <c r="K265" s="101"/>
      <c r="L265" s="101"/>
    </row>
    <row r="266" spans="1:12" ht="14.25" customHeight="1">
      <c r="A266" s="138"/>
      <c r="B266" s="97"/>
      <c r="C266" s="139"/>
      <c r="D266" s="116"/>
      <c r="E266" s="101"/>
      <c r="F266" s="101"/>
      <c r="G266" s="101"/>
      <c r="H266" s="101"/>
      <c r="I266" s="101"/>
      <c r="J266" s="101"/>
      <c r="K266" s="101"/>
      <c r="L266" s="101"/>
    </row>
    <row r="267" spans="1:12" ht="14.25" customHeight="1">
      <c r="A267" s="138"/>
      <c r="B267" s="97"/>
      <c r="C267" s="139"/>
      <c r="D267" s="116"/>
      <c r="E267" s="101"/>
      <c r="F267" s="101"/>
      <c r="G267" s="101"/>
      <c r="H267" s="101"/>
      <c r="I267" s="101"/>
      <c r="J267" s="101"/>
      <c r="K267" s="101"/>
      <c r="L267" s="101"/>
    </row>
    <row r="268" spans="1:12" ht="14.25" customHeight="1">
      <c r="A268" s="138"/>
      <c r="B268" s="97"/>
      <c r="C268" s="139"/>
      <c r="D268" s="116"/>
      <c r="E268" s="101"/>
      <c r="F268" s="101"/>
      <c r="G268" s="101"/>
      <c r="H268" s="101"/>
      <c r="I268" s="101"/>
      <c r="J268" s="101"/>
      <c r="K268" s="101"/>
      <c r="L268" s="101"/>
    </row>
    <row r="269" spans="1:12" ht="14.25" customHeight="1">
      <c r="A269" s="138"/>
      <c r="B269" s="97"/>
      <c r="C269" s="139"/>
      <c r="D269" s="116"/>
      <c r="E269" s="101"/>
      <c r="F269" s="101"/>
      <c r="G269" s="101"/>
      <c r="H269" s="101"/>
      <c r="I269" s="101"/>
      <c r="J269" s="101"/>
      <c r="K269" s="101"/>
      <c r="L269" s="101"/>
    </row>
    <row r="270" spans="1:12" ht="14.25" customHeight="1">
      <c r="A270" s="138"/>
      <c r="B270" s="97"/>
      <c r="C270" s="139"/>
      <c r="D270" s="116"/>
      <c r="E270" s="101"/>
      <c r="F270" s="101"/>
      <c r="G270" s="101"/>
      <c r="H270" s="101"/>
      <c r="I270" s="101"/>
      <c r="J270" s="101"/>
      <c r="K270" s="101"/>
      <c r="L270" s="101"/>
    </row>
    <row r="271" spans="1:12" ht="14.25" customHeight="1">
      <c r="A271" s="138"/>
      <c r="B271" s="97"/>
      <c r="C271" s="139"/>
      <c r="D271" s="116"/>
      <c r="E271" s="101"/>
      <c r="F271" s="101"/>
      <c r="G271" s="101"/>
      <c r="H271" s="101"/>
      <c r="I271" s="101"/>
      <c r="J271" s="101"/>
      <c r="K271" s="101"/>
      <c r="L271" s="101"/>
    </row>
    <row r="272" spans="1:12" ht="14.25" customHeight="1">
      <c r="A272" s="138"/>
      <c r="B272" s="97"/>
      <c r="C272" s="139"/>
      <c r="D272" s="116"/>
      <c r="E272" s="101"/>
      <c r="F272" s="101"/>
      <c r="G272" s="101"/>
      <c r="H272" s="101"/>
      <c r="I272" s="101"/>
      <c r="J272" s="101"/>
      <c r="K272" s="101"/>
      <c r="L272" s="101"/>
    </row>
    <row r="273" spans="1:12" ht="14.25" customHeight="1">
      <c r="A273" s="138"/>
      <c r="B273" s="97"/>
      <c r="C273" s="139"/>
      <c r="D273" s="116"/>
      <c r="E273" s="101"/>
      <c r="F273" s="101"/>
      <c r="G273" s="101"/>
      <c r="H273" s="101"/>
      <c r="I273" s="101"/>
      <c r="J273" s="101"/>
      <c r="K273" s="101"/>
      <c r="L273" s="101"/>
    </row>
    <row r="274" spans="1:12" ht="14.25" customHeight="1">
      <c r="A274" s="138"/>
      <c r="B274" s="97"/>
      <c r="C274" s="139"/>
      <c r="D274" s="116"/>
      <c r="E274" s="101"/>
      <c r="F274" s="101"/>
      <c r="G274" s="101"/>
      <c r="H274" s="101"/>
      <c r="I274" s="101"/>
      <c r="J274" s="101"/>
      <c r="K274" s="101"/>
      <c r="L274" s="101"/>
    </row>
    <row r="275" spans="1:12" ht="14.25" customHeight="1">
      <c r="A275" s="138"/>
      <c r="B275" s="97"/>
      <c r="C275" s="139"/>
      <c r="D275" s="116"/>
      <c r="E275" s="101"/>
      <c r="F275" s="101"/>
      <c r="G275" s="101"/>
      <c r="H275" s="101"/>
      <c r="I275" s="101"/>
      <c r="J275" s="101"/>
      <c r="K275" s="101"/>
      <c r="L275" s="101"/>
    </row>
    <row r="276" spans="1:12" ht="14.25" customHeight="1">
      <c r="A276" s="138"/>
      <c r="B276" s="97"/>
      <c r="C276" s="139"/>
      <c r="D276" s="116"/>
      <c r="E276" s="101"/>
      <c r="F276" s="101"/>
      <c r="G276" s="101"/>
      <c r="H276" s="101"/>
      <c r="I276" s="101"/>
      <c r="J276" s="101"/>
      <c r="K276" s="101"/>
      <c r="L276" s="101"/>
    </row>
    <row r="277" spans="1:12" ht="14.25" customHeight="1">
      <c r="A277" s="138"/>
      <c r="B277" s="97"/>
      <c r="C277" s="139"/>
      <c r="D277" s="116"/>
      <c r="E277" s="101"/>
      <c r="F277" s="101"/>
      <c r="G277" s="101"/>
      <c r="H277" s="101"/>
      <c r="I277" s="101"/>
      <c r="J277" s="101"/>
      <c r="K277" s="101"/>
      <c r="L277" s="101"/>
    </row>
    <row r="278" spans="1:12" ht="14.25" customHeight="1">
      <c r="A278" s="138"/>
      <c r="B278" s="97"/>
      <c r="C278" s="139"/>
      <c r="D278" s="116"/>
      <c r="E278" s="101"/>
      <c r="F278" s="101"/>
      <c r="G278" s="101"/>
      <c r="H278" s="101"/>
      <c r="I278" s="101"/>
      <c r="J278" s="101"/>
      <c r="K278" s="101"/>
      <c r="L278" s="101"/>
    </row>
    <row r="279" spans="1:12" ht="14.25" customHeight="1">
      <c r="A279" s="138"/>
      <c r="B279" s="97"/>
      <c r="C279" s="139"/>
      <c r="D279" s="116"/>
      <c r="E279" s="101"/>
      <c r="F279" s="101"/>
      <c r="G279" s="101"/>
      <c r="H279" s="101"/>
      <c r="I279" s="101"/>
      <c r="J279" s="101"/>
      <c r="K279" s="101"/>
      <c r="L279" s="101"/>
    </row>
    <row r="280" spans="1:12" ht="14.25" customHeight="1">
      <c r="A280" s="138"/>
      <c r="B280" s="97"/>
      <c r="C280" s="139"/>
      <c r="D280" s="116"/>
      <c r="E280" s="101"/>
      <c r="F280" s="101"/>
      <c r="G280" s="101"/>
      <c r="H280" s="101"/>
      <c r="I280" s="101"/>
      <c r="J280" s="101"/>
      <c r="K280" s="101"/>
      <c r="L280" s="101"/>
    </row>
    <row r="281" spans="1:12" ht="14.25" customHeight="1">
      <c r="A281" s="138"/>
      <c r="B281" s="97"/>
      <c r="C281" s="139"/>
      <c r="D281" s="116"/>
      <c r="E281" s="101"/>
      <c r="F281" s="101"/>
      <c r="G281" s="101"/>
      <c r="H281" s="101"/>
      <c r="I281" s="101"/>
      <c r="J281" s="101"/>
      <c r="K281" s="101"/>
      <c r="L281" s="101"/>
    </row>
    <row r="282" spans="1:12" ht="14.25" customHeight="1">
      <c r="A282" s="138"/>
      <c r="B282" s="97"/>
      <c r="C282" s="139"/>
      <c r="D282" s="116"/>
      <c r="E282" s="101"/>
      <c r="F282" s="101"/>
      <c r="G282" s="101"/>
      <c r="H282" s="101"/>
      <c r="I282" s="101"/>
      <c r="J282" s="101"/>
      <c r="K282" s="101"/>
      <c r="L282" s="101"/>
    </row>
    <row r="283" spans="1:12" ht="14.25" customHeight="1">
      <c r="A283" s="138"/>
      <c r="B283" s="97"/>
      <c r="C283" s="139"/>
      <c r="D283" s="116"/>
      <c r="E283" s="101"/>
      <c r="F283" s="101"/>
      <c r="G283" s="101"/>
      <c r="H283" s="101"/>
      <c r="I283" s="101"/>
      <c r="J283" s="101"/>
      <c r="K283" s="101"/>
      <c r="L283" s="101"/>
    </row>
    <row r="284" spans="1:12" ht="14.25" customHeight="1">
      <c r="A284" s="138"/>
      <c r="B284" s="97"/>
      <c r="C284" s="139"/>
      <c r="D284" s="116"/>
      <c r="E284" s="101"/>
      <c r="F284" s="101"/>
      <c r="G284" s="101"/>
      <c r="H284" s="101"/>
      <c r="I284" s="101"/>
      <c r="J284" s="101"/>
      <c r="K284" s="101"/>
      <c r="L284" s="101"/>
    </row>
    <row r="285" spans="1:12" ht="14.25" customHeight="1">
      <c r="A285" s="138"/>
      <c r="B285" s="97"/>
      <c r="C285" s="139"/>
      <c r="D285" s="116"/>
      <c r="E285" s="101"/>
      <c r="F285" s="101"/>
      <c r="G285" s="101"/>
      <c r="H285" s="101"/>
      <c r="I285" s="101"/>
      <c r="J285" s="101"/>
      <c r="K285" s="101"/>
      <c r="L285" s="101"/>
    </row>
    <row r="286" spans="1:12" ht="14.25" customHeight="1">
      <c r="A286" s="138"/>
      <c r="B286" s="97"/>
      <c r="C286" s="139"/>
      <c r="D286" s="116"/>
      <c r="E286" s="101"/>
      <c r="F286" s="101"/>
      <c r="G286" s="101"/>
      <c r="H286" s="101"/>
      <c r="I286" s="101"/>
      <c r="J286" s="101"/>
      <c r="K286" s="101"/>
      <c r="L286" s="101"/>
    </row>
    <row r="287" spans="1:12" ht="14.25" customHeight="1">
      <c r="A287" s="138"/>
      <c r="B287" s="97"/>
      <c r="C287" s="139"/>
      <c r="D287" s="116"/>
      <c r="E287" s="101"/>
      <c r="F287" s="101"/>
      <c r="G287" s="101"/>
      <c r="H287" s="101"/>
      <c r="I287" s="101"/>
      <c r="J287" s="101"/>
      <c r="K287" s="101"/>
      <c r="L287" s="101"/>
    </row>
    <row r="288" spans="1:12" ht="14.25" customHeight="1">
      <c r="A288" s="138"/>
      <c r="B288" s="97"/>
      <c r="C288" s="139"/>
      <c r="D288" s="116"/>
      <c r="E288" s="101"/>
      <c r="F288" s="101"/>
      <c r="G288" s="101"/>
      <c r="H288" s="101"/>
      <c r="I288" s="101"/>
      <c r="J288" s="101"/>
      <c r="K288" s="101"/>
      <c r="L288" s="101"/>
    </row>
    <row r="289" spans="1:12" ht="14.25" customHeight="1">
      <c r="A289" s="138"/>
      <c r="B289" s="97"/>
      <c r="C289" s="139"/>
      <c r="D289" s="116"/>
      <c r="E289" s="101"/>
      <c r="F289" s="101"/>
      <c r="G289" s="101"/>
      <c r="H289" s="101"/>
      <c r="I289" s="101"/>
      <c r="J289" s="101"/>
      <c r="K289" s="101"/>
      <c r="L289" s="101"/>
    </row>
    <row r="290" spans="1:12" ht="14.25" customHeight="1">
      <c r="A290" s="138"/>
      <c r="B290" s="97"/>
      <c r="C290" s="139"/>
      <c r="D290" s="116"/>
      <c r="E290" s="101"/>
      <c r="F290" s="101"/>
      <c r="G290" s="101"/>
      <c r="H290" s="101"/>
      <c r="I290" s="101"/>
      <c r="J290" s="101"/>
      <c r="K290" s="101"/>
      <c r="L290" s="101"/>
    </row>
    <row r="291" spans="1:12" ht="14.25" customHeight="1">
      <c r="A291" s="138"/>
      <c r="B291" s="97"/>
      <c r="C291" s="139"/>
      <c r="D291" s="116"/>
      <c r="E291" s="101"/>
      <c r="F291" s="101"/>
      <c r="G291" s="101"/>
      <c r="H291" s="101"/>
      <c r="I291" s="101"/>
      <c r="J291" s="101"/>
      <c r="K291" s="101"/>
      <c r="L291" s="101"/>
    </row>
    <row r="292" spans="1:12" ht="14.25" customHeight="1">
      <c r="A292" s="138"/>
      <c r="B292" s="97"/>
      <c r="C292" s="139"/>
      <c r="D292" s="116"/>
      <c r="E292" s="101"/>
      <c r="F292" s="101"/>
      <c r="G292" s="101"/>
      <c r="H292" s="101"/>
      <c r="I292" s="101"/>
      <c r="J292" s="101"/>
      <c r="K292" s="101"/>
      <c r="L292" s="101"/>
    </row>
    <row r="293" spans="1:12" ht="14.25" customHeight="1">
      <c r="A293" s="138"/>
      <c r="B293" s="97"/>
      <c r="C293" s="139"/>
      <c r="D293" s="116"/>
      <c r="E293" s="101"/>
      <c r="F293" s="101"/>
      <c r="G293" s="101"/>
      <c r="H293" s="101"/>
      <c r="I293" s="101"/>
      <c r="J293" s="101"/>
      <c r="K293" s="101"/>
      <c r="L293" s="101"/>
    </row>
    <row r="294" spans="1:12" ht="14.25" customHeight="1">
      <c r="A294" s="138"/>
      <c r="B294" s="97"/>
      <c r="C294" s="139"/>
      <c r="D294" s="116"/>
      <c r="E294" s="101"/>
      <c r="F294" s="101"/>
      <c r="G294" s="101"/>
      <c r="H294" s="101"/>
      <c r="I294" s="101"/>
      <c r="J294" s="101"/>
      <c r="K294" s="101"/>
      <c r="L294" s="101"/>
    </row>
    <row r="295" spans="1:12" ht="14.25" customHeight="1">
      <c r="A295" s="138"/>
      <c r="B295" s="97"/>
      <c r="C295" s="139"/>
      <c r="D295" s="116"/>
      <c r="E295" s="101"/>
      <c r="F295" s="101"/>
      <c r="G295" s="101"/>
      <c r="H295" s="101"/>
      <c r="I295" s="101"/>
      <c r="J295" s="101"/>
      <c r="K295" s="101"/>
      <c r="L295" s="101"/>
    </row>
    <row r="296" spans="1:12" ht="14.25" customHeight="1">
      <c r="A296" s="138"/>
      <c r="B296" s="97"/>
      <c r="C296" s="139"/>
      <c r="D296" s="116"/>
      <c r="E296" s="101"/>
      <c r="F296" s="101"/>
      <c r="G296" s="101"/>
      <c r="H296" s="101"/>
      <c r="I296" s="101"/>
      <c r="J296" s="101"/>
      <c r="K296" s="101"/>
      <c r="L296" s="101"/>
    </row>
    <row r="297" spans="1:12" ht="14.25" customHeight="1">
      <c r="A297" s="138"/>
      <c r="B297" s="97"/>
      <c r="C297" s="139"/>
      <c r="D297" s="116"/>
      <c r="E297" s="101"/>
      <c r="F297" s="101"/>
      <c r="G297" s="101"/>
      <c r="H297" s="101"/>
      <c r="I297" s="101"/>
      <c r="J297" s="101"/>
      <c r="K297" s="101"/>
      <c r="L297" s="101"/>
    </row>
    <row r="298" spans="1:12" ht="14.25" customHeight="1">
      <c r="A298" s="138"/>
      <c r="B298" s="97"/>
      <c r="C298" s="139"/>
      <c r="D298" s="116"/>
      <c r="E298" s="101"/>
      <c r="F298" s="101"/>
      <c r="G298" s="101"/>
      <c r="H298" s="101"/>
      <c r="I298" s="101"/>
      <c r="J298" s="101"/>
      <c r="K298" s="101"/>
      <c r="L298" s="101"/>
    </row>
    <row r="299" spans="1:12" ht="14.25" customHeight="1">
      <c r="A299" s="138"/>
      <c r="B299" s="97"/>
      <c r="C299" s="139"/>
      <c r="D299" s="116"/>
      <c r="E299" s="101"/>
      <c r="F299" s="101"/>
      <c r="G299" s="101"/>
      <c r="H299" s="101"/>
      <c r="I299" s="101"/>
      <c r="J299" s="101"/>
      <c r="K299" s="101"/>
      <c r="L299" s="101"/>
    </row>
    <row r="300" spans="1:12" ht="14.25" customHeight="1">
      <c r="A300" s="138"/>
      <c r="B300" s="97"/>
      <c r="C300" s="139"/>
      <c r="D300" s="116"/>
      <c r="E300" s="101"/>
      <c r="F300" s="101"/>
      <c r="G300" s="101"/>
      <c r="H300" s="101"/>
      <c r="I300" s="101"/>
      <c r="J300" s="101"/>
      <c r="K300" s="101"/>
      <c r="L300" s="101"/>
    </row>
    <row r="301" spans="1:12" ht="14.25" customHeight="1">
      <c r="A301" s="138"/>
      <c r="B301" s="97"/>
      <c r="C301" s="139"/>
      <c r="D301" s="116"/>
      <c r="E301" s="101"/>
      <c r="F301" s="101"/>
      <c r="G301" s="101"/>
      <c r="H301" s="101"/>
      <c r="I301" s="101"/>
      <c r="J301" s="101"/>
      <c r="K301" s="101"/>
      <c r="L301" s="101"/>
    </row>
    <row r="302" spans="1:12" ht="14.25" customHeight="1">
      <c r="A302" s="138"/>
      <c r="B302" s="97"/>
      <c r="C302" s="139"/>
      <c r="D302" s="116"/>
      <c r="E302" s="101"/>
      <c r="F302" s="101"/>
      <c r="G302" s="101"/>
      <c r="H302" s="101"/>
      <c r="I302" s="101"/>
      <c r="J302" s="101"/>
      <c r="K302" s="101"/>
      <c r="L302" s="101"/>
    </row>
    <row r="303" spans="1:12" ht="14.25" customHeight="1">
      <c r="A303" s="138"/>
      <c r="B303" s="97"/>
      <c r="C303" s="139"/>
      <c r="D303" s="116"/>
      <c r="E303" s="101"/>
      <c r="F303" s="101"/>
      <c r="G303" s="101"/>
      <c r="H303" s="101"/>
      <c r="I303" s="101"/>
      <c r="J303" s="101"/>
      <c r="K303" s="101"/>
      <c r="L303" s="101"/>
    </row>
    <row r="304" spans="1:12" ht="14.25" customHeight="1">
      <c r="A304" s="138"/>
      <c r="B304" s="97"/>
      <c r="C304" s="139"/>
      <c r="D304" s="116"/>
      <c r="E304" s="101"/>
      <c r="F304" s="101"/>
      <c r="G304" s="101"/>
      <c r="H304" s="101"/>
      <c r="I304" s="101"/>
      <c r="J304" s="101"/>
      <c r="K304" s="101"/>
      <c r="L304" s="101"/>
    </row>
    <row r="305" spans="1:12" ht="14.25" customHeight="1">
      <c r="A305" s="138"/>
      <c r="B305" s="97"/>
      <c r="C305" s="139"/>
      <c r="D305" s="116"/>
      <c r="E305" s="101"/>
      <c r="F305" s="101"/>
      <c r="G305" s="101"/>
      <c r="H305" s="101"/>
      <c r="I305" s="101"/>
      <c r="J305" s="101"/>
      <c r="K305" s="101"/>
      <c r="L305" s="101"/>
    </row>
    <row r="306" spans="1:12" ht="14.25" customHeight="1">
      <c r="A306" s="138"/>
      <c r="B306" s="97"/>
      <c r="C306" s="139"/>
      <c r="D306" s="116"/>
      <c r="E306" s="101"/>
      <c r="F306" s="101"/>
      <c r="G306" s="101"/>
      <c r="H306" s="101"/>
      <c r="I306" s="101"/>
      <c r="J306" s="101"/>
      <c r="K306" s="101"/>
      <c r="L306" s="101"/>
    </row>
    <row r="307" spans="1:12" ht="14.25" customHeight="1">
      <c r="A307" s="138"/>
      <c r="B307" s="97"/>
      <c r="C307" s="139"/>
      <c r="D307" s="116"/>
      <c r="E307" s="101"/>
      <c r="F307" s="101"/>
      <c r="G307" s="101"/>
      <c r="H307" s="101"/>
      <c r="I307" s="101"/>
      <c r="J307" s="101"/>
      <c r="K307" s="101"/>
      <c r="L307" s="101"/>
    </row>
    <row r="308" spans="1:12" ht="14.25" customHeight="1">
      <c r="A308" s="138"/>
      <c r="B308" s="97"/>
      <c r="C308" s="139"/>
      <c r="D308" s="116"/>
      <c r="E308" s="101"/>
      <c r="F308" s="101"/>
      <c r="G308" s="101"/>
      <c r="H308" s="101"/>
      <c r="I308" s="101"/>
      <c r="J308" s="101"/>
      <c r="K308" s="101"/>
      <c r="L308" s="101"/>
    </row>
    <row r="309" spans="1:12" ht="14.25" customHeight="1">
      <c r="A309" s="138"/>
      <c r="B309" s="97"/>
      <c r="C309" s="139"/>
      <c r="D309" s="116"/>
      <c r="E309" s="101"/>
      <c r="F309" s="101"/>
      <c r="G309" s="101"/>
      <c r="H309" s="101"/>
      <c r="I309" s="101"/>
      <c r="J309" s="101"/>
      <c r="K309" s="101"/>
      <c r="L309" s="101"/>
    </row>
    <row r="310" spans="1:12" ht="14.25" customHeight="1">
      <c r="A310" s="138"/>
      <c r="B310" s="97"/>
      <c r="C310" s="139"/>
      <c r="D310" s="116"/>
      <c r="E310" s="101"/>
      <c r="F310" s="101"/>
      <c r="G310" s="101"/>
      <c r="H310" s="101"/>
      <c r="I310" s="101"/>
      <c r="J310" s="101"/>
      <c r="K310" s="101"/>
      <c r="L310" s="101"/>
    </row>
    <row r="311" spans="1:12" ht="14.25" customHeight="1">
      <c r="A311" s="138"/>
      <c r="B311" s="97"/>
      <c r="C311" s="139"/>
      <c r="D311" s="116"/>
      <c r="E311" s="101"/>
      <c r="F311" s="101"/>
      <c r="G311" s="101"/>
      <c r="H311" s="101"/>
      <c r="I311" s="101"/>
      <c r="J311" s="101"/>
      <c r="K311" s="101"/>
      <c r="L311" s="101"/>
    </row>
    <row r="312" spans="1:12" ht="14.25" customHeight="1">
      <c r="A312" s="138"/>
      <c r="B312" s="97"/>
      <c r="C312" s="139"/>
      <c r="D312" s="116"/>
      <c r="E312" s="101"/>
      <c r="F312" s="101"/>
      <c r="G312" s="101"/>
      <c r="H312" s="101"/>
      <c r="I312" s="101"/>
      <c r="J312" s="101"/>
      <c r="K312" s="101"/>
      <c r="L312" s="101"/>
    </row>
    <row r="313" spans="1:12" ht="14.25" customHeight="1">
      <c r="A313" s="138"/>
      <c r="B313" s="97"/>
      <c r="C313" s="139"/>
      <c r="D313" s="116"/>
      <c r="E313" s="101"/>
      <c r="F313" s="101"/>
      <c r="G313" s="101"/>
      <c r="H313" s="101"/>
      <c r="I313" s="101"/>
      <c r="J313" s="101"/>
      <c r="K313" s="101"/>
      <c r="L313" s="101"/>
    </row>
    <row r="314" spans="1:12" ht="14.25" customHeight="1">
      <c r="A314" s="138"/>
      <c r="B314" s="97"/>
      <c r="C314" s="139"/>
      <c r="D314" s="116"/>
      <c r="E314" s="101"/>
      <c r="F314" s="101"/>
      <c r="G314" s="101"/>
      <c r="H314" s="101"/>
      <c r="I314" s="101"/>
      <c r="J314" s="101"/>
      <c r="K314" s="101"/>
      <c r="L314" s="101"/>
    </row>
    <row r="315" spans="1:12" ht="14.25" customHeight="1">
      <c r="A315" s="138"/>
      <c r="B315" s="97"/>
      <c r="C315" s="139"/>
      <c r="D315" s="116"/>
      <c r="E315" s="101"/>
      <c r="F315" s="101"/>
      <c r="G315" s="101"/>
      <c r="H315" s="101"/>
      <c r="I315" s="101"/>
      <c r="J315" s="101"/>
      <c r="K315" s="101"/>
      <c r="L315" s="101"/>
    </row>
    <row r="316" spans="1:12" ht="14.25" customHeight="1">
      <c r="A316" s="138"/>
      <c r="B316" s="97"/>
      <c r="C316" s="139"/>
      <c r="D316" s="116"/>
      <c r="E316" s="101"/>
      <c r="F316" s="101"/>
      <c r="G316" s="101"/>
      <c r="H316" s="101"/>
      <c r="I316" s="101"/>
      <c r="J316" s="101"/>
      <c r="K316" s="101"/>
      <c r="L316" s="101"/>
    </row>
    <row r="317" spans="1:12" ht="14.25" customHeight="1">
      <c r="A317" s="138"/>
      <c r="B317" s="97"/>
      <c r="C317" s="139"/>
      <c r="D317" s="116"/>
      <c r="E317" s="101"/>
      <c r="F317" s="101"/>
      <c r="G317" s="101"/>
      <c r="H317" s="101"/>
      <c r="I317" s="101"/>
      <c r="J317" s="101"/>
      <c r="K317" s="101"/>
      <c r="L317" s="101"/>
    </row>
    <row r="318" spans="1:12" ht="14.25" customHeight="1">
      <c r="A318" s="138"/>
      <c r="B318" s="97"/>
      <c r="C318" s="139"/>
      <c r="D318" s="116"/>
      <c r="E318" s="101"/>
      <c r="F318" s="101"/>
      <c r="G318" s="101"/>
      <c r="H318" s="101"/>
      <c r="I318" s="101"/>
      <c r="J318" s="101"/>
      <c r="K318" s="101"/>
      <c r="L318" s="101"/>
    </row>
    <row r="319" spans="1:12" ht="14.25" customHeight="1">
      <c r="A319" s="138"/>
      <c r="B319" s="97"/>
      <c r="C319" s="139"/>
      <c r="D319" s="116"/>
      <c r="E319" s="101"/>
      <c r="F319" s="101"/>
      <c r="G319" s="101"/>
      <c r="H319" s="101"/>
      <c r="I319" s="101"/>
      <c r="J319" s="101"/>
      <c r="K319" s="101"/>
      <c r="L319" s="101"/>
    </row>
    <row r="320" spans="1:12" ht="14.25" customHeight="1">
      <c r="A320" s="138"/>
      <c r="B320" s="97"/>
      <c r="C320" s="139"/>
      <c r="D320" s="116"/>
      <c r="E320" s="101"/>
      <c r="F320" s="101"/>
      <c r="G320" s="101"/>
      <c r="H320" s="101"/>
      <c r="I320" s="101"/>
      <c r="J320" s="101"/>
      <c r="K320" s="101"/>
      <c r="L320" s="101"/>
    </row>
    <row r="321" spans="1:12" ht="14.25" customHeight="1">
      <c r="A321" s="138"/>
      <c r="B321" s="97"/>
      <c r="C321" s="139"/>
      <c r="D321" s="116"/>
      <c r="E321" s="101"/>
      <c r="F321" s="101"/>
      <c r="G321" s="101"/>
      <c r="H321" s="101"/>
      <c r="I321" s="101"/>
      <c r="J321" s="101"/>
      <c r="K321" s="101"/>
      <c r="L321" s="101"/>
    </row>
    <row r="322" spans="1:12" ht="14.25" customHeight="1">
      <c r="A322" s="138"/>
      <c r="B322" s="97"/>
      <c r="C322" s="139"/>
      <c r="D322" s="116"/>
      <c r="E322" s="101"/>
      <c r="F322" s="101"/>
      <c r="G322" s="101"/>
      <c r="H322" s="101"/>
      <c r="I322" s="101"/>
      <c r="J322" s="101"/>
      <c r="K322" s="101"/>
      <c r="L322" s="101"/>
    </row>
    <row r="323" spans="1:12" ht="14.25" customHeight="1">
      <c r="A323" s="138"/>
      <c r="B323" s="97"/>
      <c r="C323" s="139"/>
      <c r="D323" s="116"/>
      <c r="E323" s="101"/>
      <c r="F323" s="101"/>
      <c r="G323" s="101"/>
      <c r="H323" s="101"/>
      <c r="I323" s="101"/>
      <c r="J323" s="101"/>
      <c r="K323" s="101"/>
      <c r="L323" s="101"/>
    </row>
    <row r="324" spans="1:12" ht="14.25" customHeight="1">
      <c r="A324" s="138"/>
      <c r="B324" s="97"/>
      <c r="C324" s="139"/>
      <c r="D324" s="116"/>
      <c r="E324" s="101"/>
      <c r="F324" s="101"/>
      <c r="G324" s="101"/>
      <c r="H324" s="101"/>
      <c r="I324" s="101"/>
      <c r="J324" s="101"/>
      <c r="K324" s="101"/>
      <c r="L324" s="101"/>
    </row>
    <row r="325" spans="1:12" ht="14.25" customHeight="1">
      <c r="A325" s="138"/>
      <c r="B325" s="97"/>
      <c r="C325" s="139"/>
      <c r="D325" s="116"/>
      <c r="E325" s="101"/>
      <c r="F325" s="101"/>
      <c r="G325" s="101"/>
      <c r="H325" s="101"/>
      <c r="I325" s="101"/>
      <c r="J325" s="101"/>
      <c r="K325" s="101"/>
      <c r="L325" s="101"/>
    </row>
    <row r="326" spans="1:12" ht="14.25" customHeight="1">
      <c r="A326" s="138"/>
      <c r="B326" s="97"/>
      <c r="C326" s="139"/>
      <c r="D326" s="116"/>
      <c r="E326" s="101"/>
      <c r="F326" s="101"/>
      <c r="G326" s="101"/>
      <c r="H326" s="101"/>
      <c r="I326" s="101"/>
      <c r="J326" s="101"/>
      <c r="K326" s="101"/>
      <c r="L326" s="101"/>
    </row>
    <row r="327" spans="1:12" ht="14.25" customHeight="1">
      <c r="A327" s="138"/>
      <c r="B327" s="97"/>
      <c r="C327" s="139"/>
      <c r="D327" s="116"/>
      <c r="E327" s="101"/>
      <c r="F327" s="101"/>
      <c r="G327" s="101"/>
      <c r="H327" s="101"/>
      <c r="I327" s="101"/>
      <c r="J327" s="101"/>
      <c r="K327" s="101"/>
      <c r="L327" s="101"/>
    </row>
    <row r="328" spans="1:12" ht="14.25" customHeight="1">
      <c r="A328" s="138"/>
      <c r="B328" s="97"/>
      <c r="C328" s="139"/>
      <c r="D328" s="116"/>
      <c r="E328" s="101"/>
      <c r="F328" s="101"/>
      <c r="G328" s="101"/>
      <c r="H328" s="101"/>
      <c r="I328" s="101"/>
      <c r="J328" s="101"/>
      <c r="K328" s="101"/>
      <c r="L328" s="101"/>
    </row>
    <row r="329" spans="1:12" ht="14.25" customHeight="1">
      <c r="A329" s="138"/>
      <c r="B329" s="97"/>
      <c r="C329" s="139"/>
      <c r="D329" s="116"/>
      <c r="E329" s="101"/>
      <c r="F329" s="101"/>
      <c r="G329" s="101"/>
      <c r="H329" s="101"/>
      <c r="I329" s="101"/>
      <c r="J329" s="101"/>
      <c r="K329" s="101"/>
      <c r="L329" s="101"/>
    </row>
    <row r="330" spans="1:12" ht="14.25" customHeight="1">
      <c r="A330" s="138"/>
      <c r="B330" s="97"/>
      <c r="C330" s="139"/>
      <c r="D330" s="116"/>
      <c r="E330" s="101"/>
      <c r="F330" s="101"/>
      <c r="G330" s="101"/>
      <c r="H330" s="101"/>
      <c r="I330" s="101"/>
      <c r="J330" s="101"/>
      <c r="K330" s="101"/>
      <c r="L330" s="101"/>
    </row>
    <row r="331" spans="1:12" ht="14.25" customHeight="1">
      <c r="A331" s="138"/>
      <c r="B331" s="97"/>
      <c r="C331" s="139"/>
      <c r="D331" s="116"/>
      <c r="E331" s="101"/>
      <c r="F331" s="101"/>
      <c r="G331" s="101"/>
      <c r="H331" s="101"/>
      <c r="I331" s="101"/>
      <c r="J331" s="101"/>
      <c r="K331" s="101"/>
      <c r="L331" s="101"/>
    </row>
    <row r="332" spans="1:12" ht="14.25" customHeight="1">
      <c r="A332" s="138"/>
      <c r="B332" s="97"/>
      <c r="C332" s="139"/>
      <c r="D332" s="116"/>
      <c r="E332" s="101"/>
      <c r="F332" s="101"/>
      <c r="G332" s="101"/>
      <c r="H332" s="101"/>
      <c r="I332" s="101"/>
      <c r="J332" s="101"/>
      <c r="K332" s="101"/>
      <c r="L332" s="101"/>
    </row>
    <row r="333" spans="1:12" ht="14.25" customHeight="1">
      <c r="A333" s="138"/>
      <c r="B333" s="97"/>
      <c r="C333" s="139"/>
      <c r="D333" s="116"/>
      <c r="E333" s="101"/>
      <c r="F333" s="101"/>
      <c r="G333" s="101"/>
      <c r="H333" s="101"/>
      <c r="I333" s="101"/>
      <c r="J333" s="101"/>
      <c r="K333" s="101"/>
      <c r="L333" s="101"/>
    </row>
    <row r="334" spans="1:12" ht="14.25" customHeight="1">
      <c r="A334" s="138"/>
      <c r="B334" s="97"/>
      <c r="C334" s="139"/>
      <c r="D334" s="116"/>
      <c r="E334" s="101"/>
      <c r="F334" s="101"/>
      <c r="G334" s="101"/>
      <c r="H334" s="101"/>
      <c r="I334" s="101"/>
      <c r="J334" s="101"/>
      <c r="K334" s="101"/>
      <c r="L334" s="101"/>
    </row>
    <row r="335" spans="1:12" ht="14.25" customHeight="1">
      <c r="A335" s="138"/>
      <c r="B335" s="97"/>
      <c r="C335" s="139"/>
      <c r="D335" s="116"/>
      <c r="E335" s="101"/>
      <c r="F335" s="101"/>
      <c r="G335" s="101"/>
      <c r="H335" s="101"/>
      <c r="I335" s="101"/>
      <c r="J335" s="101"/>
      <c r="K335" s="101"/>
      <c r="L335" s="101"/>
    </row>
    <row r="336" spans="1:12" ht="14.25" customHeight="1">
      <c r="A336" s="138"/>
      <c r="B336" s="97"/>
      <c r="C336" s="139"/>
      <c r="D336" s="116"/>
      <c r="E336" s="101"/>
      <c r="F336" s="101"/>
      <c r="G336" s="101"/>
      <c r="H336" s="101"/>
      <c r="I336" s="101"/>
      <c r="J336" s="101"/>
      <c r="K336" s="101"/>
      <c r="L336" s="101"/>
    </row>
    <row r="337" spans="1:12" ht="14.25" customHeight="1">
      <c r="A337" s="138"/>
      <c r="B337" s="97"/>
      <c r="C337" s="139"/>
      <c r="D337" s="116"/>
      <c r="E337" s="101"/>
      <c r="F337" s="101"/>
      <c r="G337" s="101"/>
      <c r="H337" s="101"/>
      <c r="I337" s="101"/>
      <c r="J337" s="101"/>
      <c r="K337" s="101"/>
      <c r="L337" s="101"/>
    </row>
    <row r="338" spans="1:12" ht="14.25" customHeight="1">
      <c r="A338" s="138"/>
      <c r="B338" s="97"/>
      <c r="C338" s="139"/>
      <c r="D338" s="116"/>
      <c r="E338" s="101"/>
      <c r="F338" s="101"/>
      <c r="G338" s="101"/>
      <c r="H338" s="101"/>
      <c r="I338" s="101"/>
      <c r="J338" s="101"/>
      <c r="K338" s="101"/>
      <c r="L338" s="101"/>
    </row>
    <row r="339" spans="1:12" ht="14.25" customHeight="1">
      <c r="A339" s="138"/>
      <c r="B339" s="97"/>
      <c r="C339" s="139"/>
      <c r="D339" s="116"/>
      <c r="E339" s="101"/>
      <c r="F339" s="101"/>
      <c r="G339" s="101"/>
      <c r="H339" s="101"/>
      <c r="I339" s="101"/>
      <c r="J339" s="101"/>
      <c r="K339" s="101"/>
      <c r="L339" s="101"/>
    </row>
    <row r="340" spans="1:12" ht="14.25" customHeight="1">
      <c r="A340" s="138"/>
      <c r="B340" s="97"/>
      <c r="C340" s="139"/>
      <c r="D340" s="116"/>
      <c r="E340" s="101"/>
      <c r="F340" s="101"/>
      <c r="G340" s="101"/>
      <c r="H340" s="101"/>
      <c r="I340" s="101"/>
      <c r="J340" s="101"/>
      <c r="K340" s="101"/>
      <c r="L340" s="101"/>
    </row>
    <row r="341" spans="1:12" ht="14.25" customHeight="1">
      <c r="A341" s="138"/>
      <c r="B341" s="97"/>
      <c r="C341" s="139"/>
      <c r="D341" s="116"/>
      <c r="E341" s="101"/>
      <c r="F341" s="101"/>
      <c r="G341" s="101"/>
      <c r="H341" s="101"/>
      <c r="I341" s="101"/>
      <c r="J341" s="101"/>
      <c r="K341" s="101"/>
      <c r="L341" s="101"/>
    </row>
    <row r="342" spans="1:12" ht="14.25" customHeight="1">
      <c r="A342" s="138"/>
      <c r="B342" s="97"/>
      <c r="C342" s="139"/>
      <c r="D342" s="116"/>
      <c r="E342" s="101"/>
      <c r="F342" s="101"/>
      <c r="G342" s="101"/>
      <c r="H342" s="101"/>
      <c r="I342" s="101"/>
      <c r="J342" s="101"/>
      <c r="K342" s="101"/>
      <c r="L342" s="101"/>
    </row>
    <row r="343" spans="1:12" ht="14.25" customHeight="1">
      <c r="A343" s="138"/>
      <c r="B343" s="97"/>
      <c r="C343" s="139"/>
      <c r="D343" s="116"/>
      <c r="E343" s="101"/>
      <c r="F343" s="101"/>
      <c r="G343" s="101"/>
      <c r="H343" s="101"/>
      <c r="I343" s="101"/>
      <c r="J343" s="101"/>
      <c r="K343" s="101"/>
      <c r="L343" s="101"/>
    </row>
    <row r="344" spans="1:12" ht="14.25" customHeight="1">
      <c r="A344" s="138"/>
      <c r="B344" s="97"/>
      <c r="C344" s="139"/>
      <c r="D344" s="116"/>
      <c r="E344" s="101"/>
      <c r="F344" s="101"/>
      <c r="G344" s="101"/>
      <c r="H344" s="101"/>
      <c r="I344" s="101"/>
      <c r="J344" s="101"/>
      <c r="K344" s="101"/>
      <c r="L344" s="101"/>
    </row>
    <row r="345" spans="1:12" ht="14.25" customHeight="1">
      <c r="A345" s="138"/>
      <c r="B345" s="97"/>
      <c r="C345" s="139"/>
      <c r="D345" s="116"/>
      <c r="E345" s="101"/>
      <c r="F345" s="101"/>
      <c r="G345" s="101"/>
      <c r="H345" s="101"/>
      <c r="I345" s="101"/>
      <c r="J345" s="101"/>
      <c r="K345" s="101"/>
      <c r="L345" s="101"/>
    </row>
    <row r="346" spans="1:12" ht="14.25" customHeight="1">
      <c r="A346" s="138"/>
      <c r="B346" s="97"/>
      <c r="C346" s="139"/>
      <c r="D346" s="116"/>
      <c r="E346" s="101"/>
      <c r="F346" s="101"/>
      <c r="G346" s="101"/>
      <c r="H346" s="101"/>
      <c r="I346" s="101"/>
      <c r="J346" s="101"/>
      <c r="K346" s="101"/>
      <c r="L346" s="101"/>
    </row>
    <row r="347" spans="1:12" ht="14.25" customHeight="1">
      <c r="A347" s="138"/>
      <c r="B347" s="97"/>
      <c r="C347" s="139"/>
      <c r="D347" s="116"/>
      <c r="E347" s="101"/>
      <c r="F347" s="101"/>
      <c r="G347" s="101"/>
      <c r="H347" s="101"/>
      <c r="I347" s="101"/>
      <c r="J347" s="101"/>
      <c r="K347" s="101"/>
      <c r="L347" s="101"/>
    </row>
    <row r="348" spans="1:12" ht="14.25" customHeight="1">
      <c r="A348" s="138"/>
      <c r="B348" s="97"/>
      <c r="C348" s="139"/>
      <c r="D348" s="116"/>
      <c r="E348" s="101"/>
      <c r="F348" s="101"/>
      <c r="G348" s="101"/>
      <c r="H348" s="101"/>
      <c r="I348" s="101"/>
      <c r="J348" s="101"/>
      <c r="K348" s="101"/>
      <c r="L348" s="101"/>
    </row>
    <row r="349" spans="1:12" ht="14.25" customHeight="1">
      <c r="A349" s="138"/>
      <c r="B349" s="97"/>
      <c r="C349" s="139"/>
      <c r="D349" s="116"/>
      <c r="E349" s="101"/>
      <c r="F349" s="101"/>
      <c r="G349" s="101"/>
      <c r="H349" s="101"/>
      <c r="I349" s="101"/>
      <c r="J349" s="101"/>
      <c r="K349" s="101"/>
      <c r="L349" s="101"/>
    </row>
    <row r="350" spans="1:12" ht="14.25" customHeight="1">
      <c r="A350" s="138"/>
      <c r="B350" s="97"/>
      <c r="C350" s="139"/>
      <c r="D350" s="116"/>
      <c r="E350" s="101"/>
      <c r="F350" s="101"/>
      <c r="G350" s="101"/>
      <c r="H350" s="101"/>
      <c r="I350" s="101"/>
      <c r="J350" s="101"/>
      <c r="K350" s="101"/>
      <c r="L350" s="101"/>
    </row>
    <row r="351" spans="1:12" ht="14.25" customHeight="1">
      <c r="A351" s="138"/>
      <c r="B351" s="97"/>
      <c r="C351" s="139"/>
      <c r="D351" s="116"/>
      <c r="E351" s="101"/>
      <c r="F351" s="101"/>
      <c r="G351" s="101"/>
      <c r="H351" s="101"/>
      <c r="I351" s="101"/>
      <c r="J351" s="101"/>
      <c r="K351" s="101"/>
      <c r="L351" s="101"/>
    </row>
    <row r="352" spans="1:12" ht="14.25" customHeight="1">
      <c r="A352" s="138"/>
      <c r="B352" s="97"/>
      <c r="C352" s="139"/>
      <c r="D352" s="116"/>
      <c r="E352" s="101"/>
      <c r="F352" s="101"/>
      <c r="G352" s="101"/>
      <c r="H352" s="101"/>
      <c r="I352" s="101"/>
      <c r="J352" s="101"/>
      <c r="K352" s="101"/>
      <c r="L352" s="101"/>
    </row>
    <row r="353" spans="1:12" ht="14.25" customHeight="1">
      <c r="A353" s="138"/>
      <c r="B353" s="97"/>
      <c r="C353" s="139"/>
      <c r="D353" s="116"/>
      <c r="E353" s="101"/>
      <c r="F353" s="101"/>
      <c r="G353" s="101"/>
      <c r="H353" s="101"/>
      <c r="I353" s="101"/>
      <c r="J353" s="101"/>
      <c r="K353" s="101"/>
      <c r="L353" s="101"/>
    </row>
    <row r="354" spans="1:12" ht="14.25" customHeight="1">
      <c r="A354" s="138"/>
      <c r="B354" s="97"/>
      <c r="C354" s="139"/>
      <c r="D354" s="116"/>
      <c r="E354" s="101"/>
      <c r="F354" s="101"/>
      <c r="G354" s="101"/>
      <c r="H354" s="101"/>
      <c r="I354" s="101"/>
      <c r="J354" s="101"/>
      <c r="K354" s="101"/>
      <c r="L354" s="101"/>
    </row>
    <row r="355" spans="1:12" ht="14.25" customHeight="1">
      <c r="A355" s="138"/>
      <c r="B355" s="97"/>
      <c r="C355" s="139"/>
      <c r="D355" s="116"/>
      <c r="E355" s="101"/>
      <c r="F355" s="101"/>
      <c r="G355" s="101"/>
      <c r="H355" s="101"/>
      <c r="I355" s="101"/>
      <c r="J355" s="101"/>
      <c r="K355" s="101"/>
      <c r="L355" s="101"/>
    </row>
    <row r="356" spans="1:12" ht="14.25" customHeight="1">
      <c r="A356" s="138"/>
      <c r="B356" s="97"/>
      <c r="C356" s="139"/>
      <c r="D356" s="116"/>
      <c r="E356" s="101"/>
      <c r="F356" s="101"/>
      <c r="G356" s="101"/>
      <c r="H356" s="101"/>
      <c r="I356" s="101"/>
      <c r="J356" s="101"/>
      <c r="K356" s="101"/>
      <c r="L356" s="101"/>
    </row>
    <row r="357" spans="1:12" ht="14.25" customHeight="1">
      <c r="A357" s="138"/>
      <c r="B357" s="97"/>
      <c r="C357" s="139"/>
      <c r="D357" s="116"/>
      <c r="E357" s="101"/>
      <c r="F357" s="101"/>
      <c r="G357" s="101"/>
      <c r="H357" s="101"/>
      <c r="I357" s="101"/>
      <c r="J357" s="101"/>
      <c r="K357" s="101"/>
      <c r="L357" s="101"/>
    </row>
    <row r="358" spans="1:12" ht="14.25" customHeight="1">
      <c r="A358" s="138"/>
      <c r="B358" s="97"/>
      <c r="C358" s="139"/>
      <c r="D358" s="116"/>
      <c r="E358" s="101"/>
      <c r="F358" s="101"/>
      <c r="G358" s="101"/>
      <c r="H358" s="101"/>
      <c r="I358" s="101"/>
      <c r="J358" s="101"/>
      <c r="K358" s="101"/>
      <c r="L358" s="101"/>
    </row>
    <row r="359" spans="1:12" ht="14.25" customHeight="1">
      <c r="A359" s="138"/>
      <c r="B359" s="97"/>
      <c r="C359" s="139"/>
      <c r="D359" s="116"/>
      <c r="E359" s="101"/>
      <c r="F359" s="101"/>
      <c r="G359" s="101"/>
      <c r="H359" s="101"/>
      <c r="I359" s="101"/>
      <c r="J359" s="101"/>
      <c r="K359" s="101"/>
      <c r="L359" s="101"/>
    </row>
    <row r="360" spans="1:12" ht="14.25" customHeight="1">
      <c r="A360" s="138"/>
      <c r="B360" s="97"/>
      <c r="C360" s="139"/>
      <c r="D360" s="116"/>
      <c r="E360" s="101"/>
      <c r="F360" s="101"/>
      <c r="G360" s="101"/>
      <c r="H360" s="101"/>
      <c r="I360" s="101"/>
      <c r="J360" s="101"/>
      <c r="K360" s="101"/>
      <c r="L360" s="101"/>
    </row>
    <row r="361" spans="1:12" ht="14.25" customHeight="1">
      <c r="A361" s="138"/>
      <c r="B361" s="97"/>
      <c r="C361" s="139"/>
      <c r="D361" s="116"/>
      <c r="E361" s="101"/>
      <c r="F361" s="101"/>
      <c r="G361" s="101"/>
      <c r="H361" s="101"/>
      <c r="I361" s="101"/>
      <c r="J361" s="101"/>
      <c r="K361" s="101"/>
      <c r="L361" s="101"/>
    </row>
    <row r="362" spans="1:12" ht="14.25" customHeight="1">
      <c r="A362" s="138"/>
      <c r="B362" s="97"/>
      <c r="C362" s="139"/>
      <c r="D362" s="116"/>
      <c r="E362" s="101"/>
      <c r="F362" s="101"/>
      <c r="G362" s="101"/>
      <c r="H362" s="101"/>
      <c r="I362" s="101"/>
      <c r="J362" s="101"/>
      <c r="K362" s="101"/>
      <c r="L362" s="101"/>
    </row>
    <row r="363" spans="1:12" ht="14.25" customHeight="1">
      <c r="A363" s="138"/>
      <c r="B363" s="97"/>
      <c r="C363" s="139"/>
      <c r="D363" s="116"/>
      <c r="E363" s="101"/>
      <c r="F363" s="101"/>
      <c r="G363" s="101"/>
      <c r="H363" s="101"/>
      <c r="I363" s="101"/>
      <c r="J363" s="101"/>
      <c r="K363" s="101"/>
      <c r="L363" s="101"/>
    </row>
    <row r="364" spans="1:12" ht="14.25" customHeight="1">
      <c r="A364" s="138"/>
      <c r="B364" s="97"/>
      <c r="C364" s="139"/>
      <c r="D364" s="116"/>
      <c r="E364" s="101"/>
      <c r="F364" s="101"/>
      <c r="G364" s="101"/>
      <c r="H364" s="101"/>
      <c r="I364" s="101"/>
      <c r="J364" s="101"/>
      <c r="K364" s="101"/>
      <c r="L364" s="101"/>
    </row>
    <row r="365" spans="1:12" ht="14.25" customHeight="1">
      <c r="A365" s="138"/>
      <c r="B365" s="97"/>
      <c r="C365" s="139"/>
      <c r="D365" s="116"/>
      <c r="E365" s="101"/>
      <c r="F365" s="101"/>
      <c r="G365" s="101"/>
      <c r="H365" s="101"/>
      <c r="I365" s="101"/>
      <c r="J365" s="101"/>
      <c r="K365" s="101"/>
      <c r="L365" s="101"/>
    </row>
    <row r="366" spans="1:12" ht="14.25" customHeight="1">
      <c r="A366" s="138"/>
      <c r="B366" s="97"/>
      <c r="C366" s="139"/>
      <c r="D366" s="116"/>
      <c r="E366" s="101"/>
      <c r="F366" s="101"/>
      <c r="G366" s="101"/>
      <c r="H366" s="101"/>
      <c r="I366" s="101"/>
      <c r="J366" s="101"/>
      <c r="K366" s="101"/>
      <c r="L366" s="101"/>
    </row>
    <row r="367" spans="1:12" ht="14.25" customHeight="1">
      <c r="A367" s="138"/>
      <c r="B367" s="97"/>
      <c r="C367" s="139"/>
      <c r="D367" s="116"/>
      <c r="E367" s="101"/>
      <c r="F367" s="101"/>
      <c r="G367" s="101"/>
      <c r="H367" s="101"/>
      <c r="I367" s="101"/>
      <c r="J367" s="101"/>
      <c r="K367" s="101"/>
      <c r="L367" s="101"/>
    </row>
    <row r="368" spans="1:12" ht="14.25" customHeight="1">
      <c r="A368" s="138"/>
      <c r="B368" s="97"/>
      <c r="C368" s="139"/>
      <c r="D368" s="116"/>
      <c r="E368" s="101"/>
      <c r="F368" s="101"/>
      <c r="G368" s="101"/>
      <c r="H368" s="101"/>
      <c r="I368" s="101"/>
      <c r="J368" s="101"/>
      <c r="K368" s="101"/>
      <c r="L368" s="101"/>
    </row>
    <row r="369" spans="1:12" ht="14.25" customHeight="1">
      <c r="A369" s="138"/>
      <c r="B369" s="97"/>
      <c r="C369" s="139"/>
      <c r="D369" s="116"/>
      <c r="E369" s="101"/>
      <c r="F369" s="101"/>
      <c r="G369" s="101"/>
      <c r="H369" s="101"/>
      <c r="I369" s="101"/>
      <c r="J369" s="101"/>
      <c r="K369" s="101"/>
      <c r="L369" s="101"/>
    </row>
    <row r="370" spans="1:12" ht="14.25" customHeight="1">
      <c r="A370" s="138"/>
      <c r="B370" s="97"/>
      <c r="C370" s="139"/>
      <c r="D370" s="116"/>
      <c r="E370" s="101"/>
      <c r="F370" s="101"/>
      <c r="G370" s="101"/>
      <c r="H370" s="101"/>
      <c r="I370" s="101"/>
      <c r="J370" s="101"/>
      <c r="K370" s="101"/>
      <c r="L370" s="101"/>
    </row>
    <row r="371" spans="1:12" ht="14.25" customHeight="1">
      <c r="A371" s="138"/>
      <c r="B371" s="97"/>
      <c r="C371" s="139"/>
      <c r="D371" s="116"/>
      <c r="E371" s="101"/>
      <c r="F371" s="101"/>
      <c r="G371" s="101"/>
      <c r="H371" s="101"/>
      <c r="I371" s="101"/>
      <c r="J371" s="101"/>
      <c r="K371" s="101"/>
      <c r="L371" s="101"/>
    </row>
    <row r="372" spans="1:12" ht="14.25" customHeight="1">
      <c r="A372" s="138"/>
      <c r="B372" s="97"/>
      <c r="C372" s="139"/>
      <c r="D372" s="116"/>
      <c r="E372" s="101"/>
      <c r="F372" s="101"/>
      <c r="G372" s="101"/>
      <c r="H372" s="101"/>
      <c r="I372" s="101"/>
      <c r="J372" s="101"/>
      <c r="K372" s="101"/>
      <c r="L372" s="101"/>
    </row>
    <row r="373" spans="1:12" ht="14.25" customHeight="1">
      <c r="A373" s="138"/>
      <c r="B373" s="97"/>
      <c r="C373" s="139"/>
      <c r="D373" s="116"/>
      <c r="E373" s="101"/>
      <c r="F373" s="101"/>
      <c r="G373" s="101"/>
      <c r="H373" s="101"/>
      <c r="I373" s="101"/>
      <c r="J373" s="101"/>
      <c r="K373" s="101"/>
      <c r="L373" s="101"/>
    </row>
    <row r="374" spans="1:12" ht="14.25" customHeight="1">
      <c r="A374" s="138"/>
      <c r="B374" s="97"/>
      <c r="C374" s="139"/>
      <c r="D374" s="116"/>
      <c r="E374" s="101"/>
      <c r="F374" s="101"/>
      <c r="G374" s="101"/>
      <c r="H374" s="101"/>
      <c r="I374" s="101"/>
      <c r="J374" s="101"/>
      <c r="K374" s="101"/>
      <c r="L374" s="101"/>
    </row>
    <row r="375" spans="1:12" ht="14.25" customHeight="1">
      <c r="A375" s="138"/>
      <c r="B375" s="97"/>
      <c r="C375" s="139"/>
      <c r="D375" s="116"/>
      <c r="E375" s="101"/>
      <c r="F375" s="101"/>
      <c r="G375" s="101"/>
      <c r="H375" s="101"/>
      <c r="I375" s="101"/>
      <c r="J375" s="101"/>
      <c r="K375" s="101"/>
      <c r="L375" s="101"/>
    </row>
    <row r="376" spans="1:12" ht="14.25" customHeight="1">
      <c r="A376" s="138"/>
      <c r="B376" s="97"/>
      <c r="C376" s="139"/>
      <c r="D376" s="116"/>
      <c r="E376" s="101"/>
      <c r="F376" s="101"/>
      <c r="G376" s="101"/>
      <c r="H376" s="101"/>
      <c r="I376" s="101"/>
      <c r="J376" s="101"/>
      <c r="K376" s="101"/>
      <c r="L376" s="101"/>
    </row>
    <row r="377" spans="1:12" ht="14.25" customHeight="1">
      <c r="A377" s="138"/>
      <c r="B377" s="97"/>
      <c r="C377" s="139"/>
      <c r="D377" s="116"/>
      <c r="E377" s="101"/>
      <c r="F377" s="101"/>
      <c r="G377" s="101"/>
      <c r="H377" s="101"/>
      <c r="I377" s="101"/>
      <c r="J377" s="101"/>
      <c r="K377" s="101"/>
      <c r="L377" s="101"/>
    </row>
    <row r="378" spans="1:12" ht="14.25" customHeight="1">
      <c r="A378" s="138"/>
      <c r="B378" s="97"/>
      <c r="C378" s="139"/>
      <c r="D378" s="116"/>
      <c r="E378" s="101"/>
      <c r="F378" s="101"/>
      <c r="G378" s="101"/>
      <c r="H378" s="101"/>
      <c r="I378" s="101"/>
      <c r="J378" s="101"/>
      <c r="K378" s="101"/>
      <c r="L378" s="101"/>
    </row>
    <row r="379" spans="1:12" ht="14.25" customHeight="1">
      <c r="A379" s="138"/>
      <c r="B379" s="97"/>
      <c r="C379" s="139"/>
      <c r="D379" s="116"/>
      <c r="E379" s="101"/>
      <c r="F379" s="101"/>
      <c r="G379" s="101"/>
      <c r="H379" s="101"/>
      <c r="I379" s="101"/>
      <c r="J379" s="101"/>
      <c r="K379" s="101"/>
      <c r="L379" s="101"/>
    </row>
    <row r="380" spans="1:12" ht="14.25" customHeight="1">
      <c r="A380" s="138"/>
      <c r="B380" s="97"/>
      <c r="C380" s="139"/>
      <c r="D380" s="116"/>
      <c r="E380" s="101"/>
      <c r="F380" s="101"/>
      <c r="G380" s="101"/>
      <c r="H380" s="101"/>
      <c r="I380" s="101"/>
      <c r="J380" s="101"/>
      <c r="K380" s="101"/>
      <c r="L380" s="101"/>
    </row>
    <row r="381" spans="1:12" ht="14.25" customHeight="1">
      <c r="A381" s="138"/>
      <c r="B381" s="97"/>
      <c r="C381" s="139"/>
      <c r="D381" s="116"/>
      <c r="E381" s="101"/>
      <c r="F381" s="101"/>
      <c r="G381" s="101"/>
      <c r="H381" s="101"/>
      <c r="I381" s="101"/>
      <c r="J381" s="101"/>
      <c r="K381" s="101"/>
      <c r="L381" s="101"/>
    </row>
    <row r="382" spans="1:12" ht="14.25" customHeight="1">
      <c r="A382" s="138"/>
      <c r="B382" s="97"/>
      <c r="C382" s="139"/>
      <c r="D382" s="116"/>
      <c r="E382" s="101"/>
      <c r="F382" s="101"/>
      <c r="G382" s="101"/>
      <c r="H382" s="101"/>
      <c r="I382" s="101"/>
      <c r="J382" s="101"/>
      <c r="K382" s="101"/>
      <c r="L382" s="101"/>
    </row>
    <row r="383" spans="1:12" ht="14.25" customHeight="1">
      <c r="A383" s="138"/>
      <c r="B383" s="97"/>
      <c r="C383" s="139"/>
      <c r="D383" s="116"/>
      <c r="E383" s="101"/>
      <c r="F383" s="101"/>
      <c r="G383" s="101"/>
      <c r="H383" s="101"/>
      <c r="I383" s="101"/>
      <c r="J383" s="101"/>
      <c r="K383" s="101"/>
      <c r="L383" s="101"/>
    </row>
    <row r="384" spans="1:12" ht="14.25" customHeight="1">
      <c r="A384" s="138"/>
      <c r="B384" s="97"/>
      <c r="C384" s="139"/>
      <c r="D384" s="116"/>
      <c r="E384" s="101"/>
      <c r="F384" s="101"/>
      <c r="G384" s="101"/>
      <c r="H384" s="101"/>
      <c r="I384" s="101"/>
      <c r="J384" s="101"/>
      <c r="K384" s="101"/>
      <c r="L384" s="101"/>
    </row>
    <row r="385" spans="1:12" ht="14.25" customHeight="1">
      <c r="A385" s="138"/>
      <c r="B385" s="97"/>
      <c r="C385" s="139"/>
      <c r="D385" s="116"/>
      <c r="E385" s="101"/>
      <c r="F385" s="101"/>
      <c r="G385" s="101"/>
      <c r="H385" s="101"/>
      <c r="I385" s="101"/>
      <c r="J385" s="101"/>
      <c r="K385" s="101"/>
      <c r="L385" s="101"/>
    </row>
    <row r="386" spans="1:12" ht="14.25" customHeight="1">
      <c r="A386" s="138"/>
      <c r="B386" s="97"/>
      <c r="C386" s="139"/>
      <c r="D386" s="116"/>
      <c r="E386" s="101"/>
      <c r="F386" s="101"/>
      <c r="G386" s="101"/>
      <c r="H386" s="101"/>
      <c r="I386" s="101"/>
      <c r="J386" s="101"/>
      <c r="K386" s="101"/>
      <c r="L386" s="101"/>
    </row>
    <row r="387" spans="1:12" ht="14.25" customHeight="1">
      <c r="A387" s="138"/>
      <c r="B387" s="97"/>
      <c r="C387" s="139"/>
      <c r="D387" s="116"/>
      <c r="E387" s="101"/>
      <c r="F387" s="101"/>
      <c r="G387" s="101"/>
      <c r="H387" s="101"/>
      <c r="I387" s="101"/>
      <c r="J387" s="101"/>
      <c r="K387" s="101"/>
      <c r="L387" s="101"/>
    </row>
    <row r="388" spans="1:12" ht="14.25" customHeight="1">
      <c r="A388" s="138"/>
      <c r="B388" s="97"/>
      <c r="C388" s="139"/>
      <c r="D388" s="116"/>
      <c r="E388" s="101"/>
      <c r="F388" s="101"/>
      <c r="G388" s="101"/>
      <c r="H388" s="101"/>
      <c r="I388" s="101"/>
      <c r="J388" s="101"/>
      <c r="K388" s="101"/>
      <c r="L388" s="101"/>
    </row>
    <row r="389" spans="1:12" ht="14.25" customHeight="1">
      <c r="A389" s="138"/>
      <c r="B389" s="97"/>
      <c r="C389" s="139"/>
      <c r="D389" s="116"/>
      <c r="E389" s="101"/>
      <c r="F389" s="101"/>
      <c r="G389" s="101"/>
      <c r="H389" s="101"/>
      <c r="I389" s="101"/>
      <c r="J389" s="101"/>
      <c r="K389" s="101"/>
      <c r="L389" s="101"/>
    </row>
    <row r="390" spans="1:12" ht="14.25" customHeight="1">
      <c r="A390" s="138"/>
      <c r="B390" s="97"/>
      <c r="C390" s="139"/>
      <c r="D390" s="116"/>
      <c r="E390" s="101"/>
      <c r="F390" s="101"/>
      <c r="G390" s="101"/>
      <c r="H390" s="101"/>
      <c r="I390" s="101"/>
      <c r="J390" s="101"/>
      <c r="K390" s="101"/>
      <c r="L390" s="101"/>
    </row>
    <row r="391" spans="1:12" ht="14.25" customHeight="1">
      <c r="A391" s="138"/>
      <c r="B391" s="97"/>
      <c r="C391" s="139"/>
      <c r="D391" s="116"/>
      <c r="E391" s="101"/>
      <c r="F391" s="101"/>
      <c r="G391" s="101"/>
      <c r="H391" s="101"/>
      <c r="I391" s="101"/>
      <c r="J391" s="101"/>
      <c r="K391" s="101"/>
      <c r="L391" s="101"/>
    </row>
    <row r="392" spans="1:12" ht="14.25" customHeight="1">
      <c r="A392" s="138"/>
      <c r="B392" s="97"/>
      <c r="C392" s="139"/>
      <c r="D392" s="116"/>
      <c r="E392" s="101"/>
      <c r="F392" s="101"/>
      <c r="G392" s="101"/>
      <c r="H392" s="101"/>
      <c r="I392" s="101"/>
      <c r="J392" s="101"/>
      <c r="K392" s="101"/>
      <c r="L392" s="101"/>
    </row>
    <row r="393" spans="1:12" ht="14.25" customHeight="1">
      <c r="A393" s="138"/>
      <c r="B393" s="97"/>
      <c r="C393" s="139"/>
      <c r="D393" s="116"/>
      <c r="E393" s="101"/>
      <c r="F393" s="101"/>
      <c r="G393" s="101"/>
      <c r="H393" s="101"/>
      <c r="I393" s="101"/>
      <c r="J393" s="101"/>
      <c r="K393" s="101"/>
      <c r="L393" s="101"/>
    </row>
    <row r="394" spans="1:12" ht="14.25" customHeight="1">
      <c r="A394" s="138"/>
      <c r="B394" s="97"/>
      <c r="C394" s="139"/>
      <c r="D394" s="116"/>
      <c r="E394" s="101"/>
      <c r="F394" s="101"/>
      <c r="G394" s="101"/>
      <c r="H394" s="101"/>
      <c r="I394" s="101"/>
      <c r="J394" s="101"/>
      <c r="K394" s="101"/>
      <c r="L394" s="101"/>
    </row>
    <row r="395" spans="1:12" ht="14.25" customHeight="1">
      <c r="A395" s="138"/>
      <c r="B395" s="97"/>
      <c r="C395" s="139"/>
      <c r="D395" s="116"/>
      <c r="E395" s="101"/>
      <c r="F395" s="101"/>
      <c r="G395" s="101"/>
      <c r="H395" s="101"/>
      <c r="I395" s="101"/>
      <c r="J395" s="101"/>
      <c r="K395" s="101"/>
      <c r="L395" s="101"/>
    </row>
    <row r="396" spans="1:12" ht="14.25" customHeight="1">
      <c r="A396" s="138"/>
      <c r="B396" s="97"/>
      <c r="C396" s="139"/>
      <c r="D396" s="116"/>
      <c r="E396" s="101"/>
      <c r="F396" s="101"/>
      <c r="G396" s="101"/>
      <c r="H396" s="101"/>
      <c r="I396" s="101"/>
      <c r="J396" s="101"/>
      <c r="K396" s="101"/>
      <c r="L396" s="101"/>
    </row>
    <row r="397" spans="1:12" ht="14.25" customHeight="1">
      <c r="A397" s="138"/>
      <c r="B397" s="97"/>
      <c r="C397" s="139"/>
      <c r="D397" s="116"/>
      <c r="E397" s="101"/>
      <c r="F397" s="101"/>
      <c r="G397" s="101"/>
      <c r="H397" s="101"/>
      <c r="I397" s="101"/>
      <c r="J397" s="101"/>
      <c r="K397" s="101"/>
      <c r="L397" s="101"/>
    </row>
    <row r="398" spans="1:12" ht="14.25" customHeight="1">
      <c r="A398" s="138"/>
      <c r="B398" s="97"/>
      <c r="C398" s="139"/>
      <c r="D398" s="116"/>
      <c r="E398" s="101"/>
      <c r="F398" s="101"/>
      <c r="G398" s="101"/>
      <c r="H398" s="101"/>
      <c r="I398" s="101"/>
      <c r="J398" s="101"/>
      <c r="K398" s="101"/>
      <c r="L398" s="101"/>
    </row>
    <row r="399" spans="1:12" ht="14.25" customHeight="1">
      <c r="A399" s="138"/>
      <c r="B399" s="97"/>
      <c r="C399" s="139"/>
      <c r="D399" s="116"/>
      <c r="E399" s="101"/>
      <c r="F399" s="101"/>
      <c r="G399" s="101"/>
      <c r="H399" s="101"/>
      <c r="I399" s="101"/>
      <c r="J399" s="101"/>
      <c r="K399" s="101"/>
      <c r="L399" s="101"/>
    </row>
    <row r="400" spans="1:12" ht="14.25" customHeight="1">
      <c r="A400" s="138"/>
      <c r="B400" s="97"/>
      <c r="C400" s="139"/>
      <c r="D400" s="116"/>
      <c r="E400" s="101"/>
      <c r="F400" s="101"/>
      <c r="G400" s="101"/>
      <c r="H400" s="101"/>
      <c r="I400" s="101"/>
      <c r="J400" s="101"/>
      <c r="K400" s="101"/>
      <c r="L400" s="101"/>
    </row>
    <row r="401" spans="1:12" ht="14.25" customHeight="1">
      <c r="A401" s="138"/>
      <c r="B401" s="97"/>
      <c r="C401" s="139"/>
      <c r="D401" s="116"/>
      <c r="E401" s="101"/>
      <c r="F401" s="101"/>
      <c r="G401" s="101"/>
      <c r="H401" s="101"/>
      <c r="I401" s="101"/>
      <c r="J401" s="101"/>
      <c r="K401" s="101"/>
      <c r="L401" s="101"/>
    </row>
    <row r="402" spans="1:12" ht="14.25" customHeight="1">
      <c r="A402" s="138"/>
      <c r="B402" s="97"/>
      <c r="C402" s="139"/>
      <c r="D402" s="116"/>
      <c r="E402" s="101"/>
      <c r="F402" s="101"/>
      <c r="G402" s="101"/>
      <c r="H402" s="101"/>
      <c r="I402" s="101"/>
      <c r="J402" s="101"/>
      <c r="K402" s="101"/>
      <c r="L402" s="101"/>
    </row>
    <row r="403" spans="1:12" ht="14.25" customHeight="1">
      <c r="A403" s="138"/>
      <c r="B403" s="97"/>
      <c r="C403" s="139"/>
      <c r="D403" s="116"/>
      <c r="E403" s="101"/>
      <c r="F403" s="101"/>
      <c r="G403" s="101"/>
      <c r="H403" s="101"/>
      <c r="I403" s="101"/>
      <c r="J403" s="101"/>
      <c r="K403" s="101"/>
      <c r="L403" s="101"/>
    </row>
    <row r="404" spans="1:12" ht="14.25" customHeight="1">
      <c r="A404" s="138"/>
      <c r="B404" s="97"/>
      <c r="C404" s="139"/>
      <c r="D404" s="116"/>
      <c r="E404" s="101"/>
      <c r="F404" s="101"/>
      <c r="G404" s="101"/>
      <c r="H404" s="101"/>
      <c r="I404" s="101"/>
      <c r="J404" s="101"/>
      <c r="K404" s="101"/>
      <c r="L404" s="101"/>
    </row>
    <row r="405" spans="1:12" ht="14.25" customHeight="1">
      <c r="A405" s="138"/>
      <c r="B405" s="97"/>
      <c r="C405" s="139"/>
      <c r="D405" s="116"/>
      <c r="E405" s="101"/>
      <c r="F405" s="101"/>
      <c r="G405" s="101"/>
      <c r="H405" s="101"/>
      <c r="I405" s="101"/>
      <c r="J405" s="101"/>
      <c r="K405" s="101"/>
      <c r="L405" s="101"/>
    </row>
    <row r="406" spans="1:12" ht="14.25" customHeight="1">
      <c r="A406" s="138"/>
      <c r="B406" s="97"/>
      <c r="C406" s="139"/>
      <c r="D406" s="116"/>
      <c r="E406" s="101"/>
      <c r="F406" s="101"/>
      <c r="G406" s="101"/>
      <c r="H406" s="101"/>
      <c r="I406" s="101"/>
      <c r="J406" s="101"/>
      <c r="K406" s="101"/>
      <c r="L406" s="101"/>
    </row>
    <row r="407" spans="1:12" ht="14.25" customHeight="1">
      <c r="A407" s="138"/>
      <c r="B407" s="97"/>
      <c r="C407" s="139"/>
      <c r="D407" s="116"/>
      <c r="E407" s="101"/>
      <c r="F407" s="101"/>
      <c r="G407" s="101"/>
      <c r="H407" s="101"/>
      <c r="I407" s="101"/>
      <c r="J407" s="101"/>
      <c r="K407" s="101"/>
      <c r="L407" s="101"/>
    </row>
    <row r="408" spans="1:12" ht="14.25" customHeight="1">
      <c r="A408" s="138"/>
      <c r="B408" s="97"/>
      <c r="C408" s="139"/>
      <c r="D408" s="116"/>
      <c r="E408" s="101"/>
      <c r="F408" s="101"/>
      <c r="G408" s="101"/>
      <c r="H408" s="101"/>
      <c r="I408" s="101"/>
      <c r="J408" s="101"/>
      <c r="K408" s="101"/>
      <c r="L408" s="101"/>
    </row>
    <row r="409" spans="1:12" ht="14.25" customHeight="1">
      <c r="A409" s="138"/>
      <c r="B409" s="97"/>
      <c r="C409" s="139"/>
      <c r="D409" s="116"/>
      <c r="E409" s="101"/>
      <c r="F409" s="101"/>
      <c r="G409" s="101"/>
      <c r="H409" s="101"/>
      <c r="I409" s="101"/>
      <c r="J409" s="101"/>
      <c r="K409" s="101"/>
      <c r="L409" s="101"/>
    </row>
    <row r="410" spans="1:12" ht="14.25" customHeight="1">
      <c r="A410" s="138"/>
      <c r="B410" s="97"/>
      <c r="C410" s="139"/>
      <c r="D410" s="116"/>
      <c r="E410" s="101"/>
      <c r="F410" s="101"/>
      <c r="G410" s="101"/>
      <c r="H410" s="101"/>
      <c r="I410" s="101"/>
      <c r="J410" s="101"/>
      <c r="K410" s="101"/>
      <c r="L410" s="101"/>
    </row>
    <row r="411" spans="1:12" ht="14.25" customHeight="1">
      <c r="A411" s="138"/>
      <c r="B411" s="97"/>
      <c r="C411" s="139"/>
      <c r="D411" s="116"/>
      <c r="E411" s="101"/>
      <c r="F411" s="101"/>
      <c r="G411" s="101"/>
      <c r="H411" s="101"/>
      <c r="I411" s="101"/>
      <c r="J411" s="101"/>
      <c r="K411" s="101"/>
      <c r="L411" s="101"/>
    </row>
    <row r="412" spans="1:12" ht="14.25" customHeight="1">
      <c r="A412" s="138"/>
      <c r="B412" s="97"/>
      <c r="C412" s="139"/>
      <c r="D412" s="116"/>
      <c r="E412" s="101"/>
      <c r="F412" s="101"/>
      <c r="G412" s="101"/>
      <c r="H412" s="101"/>
      <c r="I412" s="101"/>
      <c r="J412" s="101"/>
      <c r="K412" s="101"/>
      <c r="L412" s="101"/>
    </row>
    <row r="413" spans="1:12" ht="14.25" customHeight="1">
      <c r="A413" s="138"/>
      <c r="B413" s="97"/>
      <c r="C413" s="139"/>
      <c r="D413" s="116"/>
      <c r="E413" s="101"/>
      <c r="F413" s="101"/>
      <c r="G413" s="101"/>
      <c r="H413" s="101"/>
      <c r="I413" s="101"/>
      <c r="J413" s="101"/>
      <c r="K413" s="101"/>
      <c r="L413" s="101"/>
    </row>
    <row r="414" spans="1:12" ht="14.25" customHeight="1">
      <c r="A414" s="138"/>
      <c r="B414" s="97"/>
      <c r="C414" s="139"/>
      <c r="D414" s="116"/>
      <c r="E414" s="101"/>
      <c r="F414" s="101"/>
      <c r="G414" s="101"/>
      <c r="H414" s="101"/>
      <c r="I414" s="101"/>
      <c r="J414" s="101"/>
      <c r="K414" s="101"/>
      <c r="L414" s="101"/>
    </row>
    <row r="415" spans="1:12" ht="14.25" customHeight="1">
      <c r="A415" s="138"/>
      <c r="B415" s="97"/>
      <c r="C415" s="139"/>
      <c r="D415" s="116"/>
      <c r="E415" s="101"/>
      <c r="F415" s="101"/>
      <c r="G415" s="101"/>
      <c r="H415" s="101"/>
      <c r="I415" s="101"/>
      <c r="J415" s="101"/>
      <c r="K415" s="101"/>
      <c r="L415" s="101"/>
    </row>
    <row r="416" spans="1:12" ht="14.25" customHeight="1">
      <c r="A416" s="138"/>
      <c r="B416" s="97"/>
      <c r="C416" s="139"/>
      <c r="D416" s="116"/>
      <c r="E416" s="101"/>
      <c r="F416" s="101"/>
      <c r="G416" s="101"/>
      <c r="H416" s="101"/>
      <c r="I416" s="101"/>
      <c r="J416" s="101"/>
      <c r="K416" s="101"/>
      <c r="L416" s="101"/>
    </row>
    <row r="417" spans="1:12" ht="14.25" customHeight="1">
      <c r="A417" s="138"/>
      <c r="B417" s="97"/>
      <c r="C417" s="139"/>
      <c r="D417" s="116"/>
      <c r="E417" s="101"/>
      <c r="F417" s="101"/>
      <c r="G417" s="101"/>
      <c r="H417" s="101"/>
      <c r="I417" s="101"/>
      <c r="J417" s="101"/>
      <c r="K417" s="101"/>
      <c r="L417" s="101"/>
    </row>
    <row r="418" spans="1:12" ht="14.25" customHeight="1">
      <c r="A418" s="138"/>
      <c r="B418" s="97"/>
      <c r="C418" s="139"/>
      <c r="D418" s="116"/>
      <c r="E418" s="101"/>
      <c r="F418" s="101"/>
      <c r="G418" s="101"/>
      <c r="H418" s="101"/>
      <c r="I418" s="101"/>
      <c r="J418" s="101"/>
      <c r="K418" s="101"/>
      <c r="L418" s="101"/>
    </row>
    <row r="419" spans="1:12" ht="14.25" customHeight="1">
      <c r="A419" s="138"/>
      <c r="B419" s="97"/>
      <c r="C419" s="139"/>
      <c r="D419" s="116"/>
      <c r="E419" s="101"/>
      <c r="F419" s="101"/>
      <c r="G419" s="101"/>
      <c r="H419" s="101"/>
      <c r="I419" s="101"/>
      <c r="J419" s="101"/>
      <c r="K419" s="101"/>
      <c r="L419" s="101"/>
    </row>
    <row r="420" spans="1:12" ht="14.25" customHeight="1">
      <c r="A420" s="138"/>
      <c r="B420" s="97"/>
      <c r="C420" s="139"/>
      <c r="D420" s="116"/>
      <c r="E420" s="101"/>
      <c r="F420" s="101"/>
      <c r="G420" s="101"/>
      <c r="H420" s="101"/>
      <c r="I420" s="101"/>
      <c r="J420" s="101"/>
      <c r="K420" s="101"/>
      <c r="L420" s="101"/>
    </row>
    <row r="421" spans="1:12" ht="14.25" customHeight="1">
      <c r="A421" s="138"/>
      <c r="B421" s="97"/>
      <c r="C421" s="139"/>
      <c r="D421" s="116"/>
      <c r="E421" s="101"/>
      <c r="F421" s="101"/>
      <c r="G421" s="101"/>
      <c r="H421" s="101"/>
      <c r="I421" s="101"/>
      <c r="J421" s="101"/>
      <c r="K421" s="101"/>
      <c r="L421" s="101"/>
    </row>
    <row r="422" spans="1:12" ht="14.25" customHeight="1">
      <c r="A422" s="138"/>
      <c r="B422" s="97"/>
      <c r="C422" s="139"/>
      <c r="D422" s="116"/>
      <c r="E422" s="101"/>
      <c r="F422" s="101"/>
      <c r="G422" s="101"/>
      <c r="H422" s="101"/>
      <c r="I422" s="101"/>
      <c r="J422" s="101"/>
      <c r="K422" s="101"/>
      <c r="L422" s="101"/>
    </row>
    <row r="423" spans="1:12" ht="14.25" customHeight="1">
      <c r="A423" s="138"/>
      <c r="B423" s="97"/>
      <c r="C423" s="139"/>
      <c r="D423" s="116"/>
      <c r="E423" s="101"/>
      <c r="F423" s="101"/>
      <c r="G423" s="101"/>
      <c r="H423" s="101"/>
      <c r="I423" s="101"/>
      <c r="J423" s="101"/>
      <c r="K423" s="101"/>
      <c r="L423" s="101"/>
    </row>
    <row r="424" spans="1:12" ht="14.25" customHeight="1">
      <c r="A424" s="138"/>
      <c r="B424" s="97"/>
      <c r="C424" s="139"/>
      <c r="D424" s="116"/>
      <c r="E424" s="101"/>
      <c r="F424" s="101"/>
      <c r="G424" s="101"/>
      <c r="H424" s="101"/>
      <c r="I424" s="101"/>
      <c r="J424" s="101"/>
      <c r="K424" s="101"/>
      <c r="L424" s="101"/>
    </row>
    <row r="425" spans="1:12" ht="14.25" customHeight="1">
      <c r="A425" s="138"/>
      <c r="B425" s="97"/>
      <c r="C425" s="139"/>
      <c r="D425" s="116"/>
      <c r="E425" s="101"/>
      <c r="F425" s="101"/>
      <c r="G425" s="101"/>
      <c r="H425" s="101"/>
      <c r="I425" s="101"/>
      <c r="J425" s="101"/>
      <c r="K425" s="101"/>
      <c r="L425" s="101"/>
    </row>
    <row r="426" spans="1:12" ht="14.25" customHeight="1">
      <c r="A426" s="138"/>
      <c r="B426" s="97"/>
      <c r="C426" s="139"/>
      <c r="D426" s="116"/>
      <c r="E426" s="101"/>
      <c r="F426" s="101"/>
      <c r="G426" s="101"/>
      <c r="H426" s="101"/>
      <c r="I426" s="101"/>
      <c r="J426" s="101"/>
      <c r="K426" s="101"/>
      <c r="L426" s="101"/>
    </row>
    <row r="427" spans="1:12" ht="14.25" customHeight="1">
      <c r="A427" s="138"/>
      <c r="B427" s="97"/>
      <c r="C427" s="139"/>
      <c r="D427" s="116"/>
      <c r="E427" s="101"/>
      <c r="F427" s="101"/>
      <c r="G427" s="101"/>
      <c r="H427" s="101"/>
      <c r="I427" s="101"/>
      <c r="J427" s="101"/>
      <c r="K427" s="101"/>
      <c r="L427" s="101"/>
    </row>
    <row r="428" spans="1:12" ht="14.25" customHeight="1">
      <c r="A428" s="138"/>
      <c r="B428" s="97"/>
      <c r="C428" s="139"/>
      <c r="D428" s="116"/>
      <c r="E428" s="101"/>
      <c r="F428" s="101"/>
      <c r="G428" s="101"/>
      <c r="H428" s="101"/>
      <c r="I428" s="101"/>
      <c r="J428" s="101"/>
      <c r="K428" s="101"/>
      <c r="L428" s="101"/>
    </row>
    <row r="429" spans="1:12" ht="14.25" customHeight="1">
      <c r="A429" s="138"/>
      <c r="B429" s="97"/>
      <c r="C429" s="139"/>
      <c r="D429" s="116"/>
      <c r="E429" s="101"/>
      <c r="F429" s="101"/>
      <c r="G429" s="101"/>
      <c r="H429" s="101"/>
      <c r="I429" s="101"/>
      <c r="J429" s="101"/>
      <c r="K429" s="101"/>
      <c r="L429" s="101"/>
    </row>
    <row r="430" spans="1:12" ht="14.25" customHeight="1">
      <c r="A430" s="138"/>
      <c r="B430" s="97"/>
      <c r="C430" s="139"/>
      <c r="D430" s="116"/>
      <c r="E430" s="101"/>
      <c r="F430" s="101"/>
      <c r="G430" s="101"/>
      <c r="H430" s="101"/>
      <c r="I430" s="101"/>
      <c r="J430" s="101"/>
      <c r="K430" s="101"/>
      <c r="L430" s="101"/>
    </row>
    <row r="431" spans="1:12" ht="14.25" customHeight="1">
      <c r="A431" s="138"/>
      <c r="B431" s="97"/>
      <c r="C431" s="139"/>
      <c r="D431" s="116"/>
      <c r="E431" s="101"/>
      <c r="F431" s="101"/>
      <c r="G431" s="101"/>
      <c r="H431" s="101"/>
      <c r="I431" s="101"/>
      <c r="J431" s="101"/>
      <c r="K431" s="101"/>
      <c r="L431" s="101"/>
    </row>
    <row r="432" spans="1:12" ht="14.25" customHeight="1">
      <c r="A432" s="138"/>
      <c r="B432" s="97"/>
      <c r="C432" s="139"/>
      <c r="D432" s="116"/>
      <c r="E432" s="101"/>
      <c r="F432" s="101"/>
      <c r="G432" s="101"/>
      <c r="H432" s="101"/>
      <c r="I432" s="101"/>
      <c r="J432" s="101"/>
      <c r="K432" s="101"/>
      <c r="L432" s="101"/>
    </row>
    <row r="433" spans="1:12" ht="14.25" customHeight="1">
      <c r="A433" s="138"/>
      <c r="B433" s="97"/>
      <c r="C433" s="139"/>
      <c r="D433" s="116"/>
      <c r="E433" s="101"/>
      <c r="F433" s="101"/>
      <c r="G433" s="101"/>
      <c r="H433" s="101"/>
      <c r="I433" s="101"/>
      <c r="J433" s="101"/>
      <c r="K433" s="101"/>
      <c r="L433" s="101"/>
    </row>
    <row r="434" spans="1:12" ht="14.25" customHeight="1">
      <c r="A434" s="138"/>
      <c r="B434" s="97"/>
      <c r="C434" s="139"/>
      <c r="D434" s="116"/>
      <c r="E434" s="101"/>
      <c r="F434" s="101"/>
      <c r="G434" s="101"/>
      <c r="H434" s="101"/>
      <c r="I434" s="101"/>
      <c r="J434" s="101"/>
      <c r="K434" s="101"/>
      <c r="L434" s="101"/>
    </row>
    <row r="435" spans="1:12" ht="14.25" customHeight="1">
      <c r="A435" s="138"/>
      <c r="B435" s="97"/>
      <c r="C435" s="139"/>
      <c r="D435" s="116"/>
      <c r="E435" s="101"/>
      <c r="F435" s="101"/>
      <c r="G435" s="101"/>
      <c r="H435" s="101"/>
      <c r="I435" s="101"/>
      <c r="J435" s="101"/>
      <c r="K435" s="101"/>
      <c r="L435" s="101"/>
    </row>
    <row r="436" spans="1:12" ht="14.25" customHeight="1">
      <c r="A436" s="138"/>
      <c r="B436" s="97"/>
      <c r="C436" s="139"/>
      <c r="D436" s="116"/>
      <c r="E436" s="101"/>
      <c r="F436" s="101"/>
      <c r="G436" s="101"/>
      <c r="H436" s="101"/>
      <c r="I436" s="101"/>
      <c r="J436" s="101"/>
      <c r="K436" s="101"/>
      <c r="L436" s="101"/>
    </row>
    <row r="437" spans="1:12" ht="14.25" customHeight="1">
      <c r="A437" s="138"/>
      <c r="B437" s="97"/>
      <c r="C437" s="139"/>
      <c r="D437" s="116"/>
      <c r="E437" s="101"/>
      <c r="F437" s="101"/>
      <c r="G437" s="101"/>
      <c r="H437" s="101"/>
      <c r="I437" s="101"/>
      <c r="J437" s="101"/>
      <c r="K437" s="101"/>
      <c r="L437" s="101"/>
    </row>
    <row r="438" spans="1:12" ht="14.25" customHeight="1">
      <c r="A438" s="138"/>
      <c r="B438" s="97"/>
      <c r="C438" s="139"/>
      <c r="D438" s="116"/>
      <c r="E438" s="101"/>
      <c r="F438" s="101"/>
      <c r="G438" s="101"/>
      <c r="H438" s="101"/>
      <c r="I438" s="101"/>
      <c r="J438" s="101"/>
      <c r="K438" s="101"/>
      <c r="L438" s="101"/>
    </row>
    <row r="439" spans="1:12" ht="14.25" customHeight="1">
      <c r="A439" s="138"/>
      <c r="B439" s="97"/>
      <c r="C439" s="139"/>
      <c r="D439" s="116"/>
      <c r="E439" s="101"/>
      <c r="F439" s="101"/>
      <c r="G439" s="101"/>
      <c r="H439" s="101"/>
      <c r="I439" s="101"/>
      <c r="J439" s="101"/>
      <c r="K439" s="101"/>
      <c r="L439" s="101"/>
    </row>
    <row r="440" spans="1:12" ht="14.25" customHeight="1">
      <c r="A440" s="138"/>
      <c r="B440" s="97"/>
      <c r="C440" s="139"/>
      <c r="D440" s="116"/>
      <c r="E440" s="101"/>
      <c r="F440" s="101"/>
      <c r="G440" s="101"/>
      <c r="H440" s="101"/>
      <c r="I440" s="101"/>
      <c r="J440" s="101"/>
      <c r="K440" s="101"/>
      <c r="L440" s="101"/>
    </row>
    <row r="441" spans="1:12" ht="14.25" customHeight="1">
      <c r="A441" s="138"/>
      <c r="B441" s="97"/>
      <c r="C441" s="139"/>
      <c r="D441" s="116"/>
      <c r="E441" s="101"/>
      <c r="F441" s="101"/>
      <c r="G441" s="101"/>
      <c r="H441" s="101"/>
      <c r="I441" s="101"/>
      <c r="J441" s="101"/>
      <c r="K441" s="101"/>
      <c r="L441" s="101"/>
    </row>
    <row r="442" spans="1:12" ht="14.25" customHeight="1">
      <c r="A442" s="138"/>
      <c r="B442" s="97"/>
      <c r="C442" s="139"/>
      <c r="D442" s="116"/>
      <c r="E442" s="101"/>
      <c r="F442" s="101"/>
      <c r="G442" s="101"/>
      <c r="H442" s="101"/>
      <c r="I442" s="101"/>
      <c r="J442" s="101"/>
      <c r="K442" s="101"/>
      <c r="L442" s="101"/>
    </row>
    <row r="443" spans="1:12" ht="14.25" customHeight="1">
      <c r="A443" s="138"/>
      <c r="B443" s="97"/>
      <c r="C443" s="139"/>
      <c r="D443" s="116"/>
      <c r="E443" s="101"/>
      <c r="F443" s="101"/>
      <c r="G443" s="101"/>
      <c r="H443" s="101"/>
      <c r="I443" s="101"/>
      <c r="J443" s="101"/>
      <c r="K443" s="101"/>
      <c r="L443" s="101"/>
    </row>
    <row r="444" spans="1:12" ht="14.25" customHeight="1">
      <c r="A444" s="138"/>
      <c r="B444" s="97"/>
      <c r="C444" s="139"/>
      <c r="D444" s="116"/>
      <c r="E444" s="101"/>
      <c r="F444" s="101"/>
      <c r="G444" s="101"/>
      <c r="H444" s="101"/>
      <c r="I444" s="101"/>
      <c r="J444" s="101"/>
      <c r="K444" s="101"/>
      <c r="L444" s="101"/>
    </row>
    <row r="445" spans="1:12" ht="14.25" customHeight="1">
      <c r="A445" s="138"/>
      <c r="B445" s="97"/>
      <c r="C445" s="139"/>
      <c r="D445" s="116"/>
      <c r="E445" s="101"/>
      <c r="F445" s="101"/>
      <c r="G445" s="101"/>
      <c r="H445" s="101"/>
      <c r="I445" s="101"/>
      <c r="J445" s="101"/>
      <c r="K445" s="101"/>
      <c r="L445" s="101"/>
    </row>
    <row r="446" spans="1:12" ht="14.25" customHeight="1">
      <c r="A446" s="138"/>
      <c r="B446" s="97"/>
      <c r="C446" s="139"/>
      <c r="D446" s="116"/>
      <c r="E446" s="101"/>
      <c r="F446" s="101"/>
      <c r="G446" s="101"/>
      <c r="H446" s="101"/>
      <c r="I446" s="101"/>
      <c r="J446" s="101"/>
      <c r="K446" s="101"/>
      <c r="L446" s="101"/>
    </row>
    <row r="447" spans="1:12" ht="14.25" customHeight="1">
      <c r="A447" s="138"/>
      <c r="B447" s="97"/>
      <c r="C447" s="139"/>
      <c r="D447" s="116"/>
      <c r="E447" s="101"/>
      <c r="F447" s="101"/>
      <c r="G447" s="101"/>
      <c r="H447" s="101"/>
      <c r="I447" s="101"/>
      <c r="J447" s="101"/>
      <c r="K447" s="101"/>
      <c r="L447" s="101"/>
    </row>
    <row r="448" spans="1:12" ht="14.25" customHeight="1">
      <c r="A448" s="138"/>
      <c r="B448" s="97"/>
      <c r="C448" s="139"/>
      <c r="D448" s="116"/>
      <c r="E448" s="101"/>
      <c r="F448" s="101"/>
      <c r="G448" s="101"/>
      <c r="H448" s="101"/>
      <c r="I448" s="101"/>
      <c r="J448" s="101"/>
      <c r="K448" s="101"/>
      <c r="L448" s="101"/>
    </row>
    <row r="449" spans="1:12" ht="14.25" customHeight="1">
      <c r="A449" s="138"/>
      <c r="B449" s="97"/>
      <c r="C449" s="139"/>
      <c r="D449" s="116"/>
      <c r="E449" s="101"/>
      <c r="F449" s="101"/>
      <c r="G449" s="101"/>
      <c r="H449" s="101"/>
      <c r="I449" s="101"/>
      <c r="J449" s="101"/>
      <c r="K449" s="101"/>
      <c r="L449" s="101"/>
    </row>
    <row r="450" spans="1:12" ht="14.25" customHeight="1">
      <c r="A450" s="138"/>
      <c r="B450" s="97"/>
      <c r="C450" s="139"/>
      <c r="D450" s="116"/>
      <c r="E450" s="101"/>
      <c r="F450" s="101"/>
      <c r="G450" s="101"/>
      <c r="H450" s="101"/>
      <c r="I450" s="101"/>
      <c r="J450" s="101"/>
      <c r="K450" s="101"/>
      <c r="L450" s="101"/>
    </row>
    <row r="451" spans="1:12" ht="14.25" customHeight="1">
      <c r="A451" s="138"/>
      <c r="B451" s="97"/>
      <c r="C451" s="139"/>
      <c r="D451" s="116"/>
      <c r="E451" s="101"/>
      <c r="F451" s="101"/>
      <c r="G451" s="101"/>
      <c r="H451" s="101"/>
      <c r="I451" s="101"/>
      <c r="J451" s="101"/>
      <c r="K451" s="101"/>
      <c r="L451" s="101"/>
    </row>
    <row r="452" spans="1:12" ht="14.25" customHeight="1">
      <c r="A452" s="138"/>
      <c r="B452" s="97"/>
      <c r="C452" s="139"/>
      <c r="D452" s="116"/>
      <c r="E452" s="101"/>
      <c r="F452" s="101"/>
      <c r="G452" s="101"/>
      <c r="H452" s="101"/>
      <c r="I452" s="101"/>
      <c r="J452" s="101"/>
      <c r="K452" s="101"/>
      <c r="L452" s="101"/>
    </row>
    <row r="453" spans="1:12" ht="14.25" customHeight="1">
      <c r="A453" s="138"/>
      <c r="B453" s="97"/>
      <c r="C453" s="139"/>
      <c r="D453" s="116"/>
      <c r="E453" s="101"/>
      <c r="F453" s="101"/>
      <c r="G453" s="101"/>
      <c r="H453" s="101"/>
      <c r="I453" s="101"/>
      <c r="J453" s="101"/>
      <c r="K453" s="101"/>
      <c r="L453" s="101"/>
    </row>
    <row r="454" spans="1:12" ht="14.25" customHeight="1">
      <c r="A454" s="138"/>
      <c r="B454" s="97"/>
      <c r="C454" s="139"/>
      <c r="D454" s="116"/>
      <c r="E454" s="101"/>
      <c r="F454" s="101"/>
      <c r="G454" s="101"/>
      <c r="H454" s="101"/>
      <c r="I454" s="101"/>
      <c r="J454" s="101"/>
      <c r="K454" s="101"/>
      <c r="L454" s="101"/>
    </row>
    <row r="455" spans="1:12" ht="14.25" customHeight="1">
      <c r="A455" s="138"/>
      <c r="B455" s="97"/>
      <c r="C455" s="139"/>
      <c r="D455" s="116"/>
      <c r="E455" s="101"/>
      <c r="F455" s="101"/>
      <c r="G455" s="101"/>
      <c r="H455" s="101"/>
      <c r="I455" s="101"/>
      <c r="J455" s="101"/>
      <c r="K455" s="101"/>
      <c r="L455" s="101"/>
    </row>
    <row r="456" spans="1:12" ht="14.25" customHeight="1">
      <c r="A456" s="138"/>
      <c r="B456" s="97"/>
      <c r="C456" s="139"/>
      <c r="D456" s="116"/>
      <c r="E456" s="101"/>
      <c r="F456" s="101"/>
      <c r="G456" s="101"/>
      <c r="H456" s="101"/>
      <c r="I456" s="101"/>
      <c r="J456" s="101"/>
      <c r="K456" s="101"/>
      <c r="L456" s="101"/>
    </row>
    <row r="457" spans="1:12" ht="14.25" customHeight="1">
      <c r="A457" s="138"/>
      <c r="B457" s="97"/>
      <c r="C457" s="139"/>
      <c r="D457" s="116"/>
      <c r="E457" s="101"/>
      <c r="F457" s="101"/>
      <c r="G457" s="101"/>
      <c r="H457" s="101"/>
      <c r="I457" s="101"/>
      <c r="J457" s="101"/>
      <c r="K457" s="101"/>
      <c r="L457" s="101"/>
    </row>
    <row r="458" spans="1:12" ht="14.25" customHeight="1">
      <c r="A458" s="138"/>
      <c r="B458" s="97"/>
      <c r="C458" s="139"/>
      <c r="D458" s="116"/>
      <c r="E458" s="101"/>
      <c r="F458" s="101"/>
      <c r="G458" s="101"/>
      <c r="H458" s="101"/>
      <c r="I458" s="101"/>
      <c r="J458" s="101"/>
      <c r="K458" s="101"/>
      <c r="L458" s="101"/>
    </row>
    <row r="459" spans="1:12" ht="14.25" customHeight="1">
      <c r="A459" s="138"/>
      <c r="B459" s="97"/>
      <c r="C459" s="139"/>
      <c r="D459" s="116"/>
      <c r="E459" s="101"/>
      <c r="F459" s="101"/>
      <c r="G459" s="101"/>
      <c r="H459" s="101"/>
      <c r="I459" s="101"/>
      <c r="J459" s="101"/>
      <c r="K459" s="101"/>
      <c r="L459" s="101"/>
    </row>
    <row r="460" spans="1:12" ht="14.25" customHeight="1">
      <c r="A460" s="138"/>
      <c r="B460" s="97"/>
      <c r="C460" s="139"/>
      <c r="D460" s="116"/>
      <c r="E460" s="101"/>
      <c r="F460" s="101"/>
      <c r="G460" s="101"/>
      <c r="H460" s="101"/>
      <c r="I460" s="101"/>
      <c r="J460" s="101"/>
      <c r="K460" s="101"/>
      <c r="L460" s="101"/>
    </row>
    <row r="461" spans="1:12" ht="14.25" customHeight="1">
      <c r="A461" s="138"/>
      <c r="B461" s="97"/>
      <c r="C461" s="139"/>
      <c r="D461" s="116"/>
      <c r="E461" s="101"/>
      <c r="F461" s="101"/>
      <c r="G461" s="101"/>
      <c r="H461" s="101"/>
      <c r="I461" s="101"/>
      <c r="J461" s="101"/>
      <c r="K461" s="101"/>
      <c r="L461" s="101"/>
    </row>
    <row r="462" spans="1:12" ht="14.25" customHeight="1">
      <c r="A462" s="138"/>
      <c r="B462" s="97"/>
      <c r="C462" s="139"/>
      <c r="D462" s="116"/>
      <c r="E462" s="101"/>
      <c r="F462" s="101"/>
      <c r="G462" s="101"/>
      <c r="H462" s="101"/>
      <c r="I462" s="101"/>
      <c r="J462" s="101"/>
      <c r="K462" s="101"/>
      <c r="L462" s="101"/>
    </row>
    <row r="463" spans="1:12" ht="14.25" customHeight="1">
      <c r="A463" s="138"/>
      <c r="B463" s="97"/>
      <c r="C463" s="139"/>
      <c r="D463" s="116"/>
      <c r="E463" s="101"/>
      <c r="F463" s="101"/>
      <c r="G463" s="101"/>
      <c r="H463" s="101"/>
      <c r="I463" s="101"/>
      <c r="J463" s="101"/>
      <c r="K463" s="101"/>
      <c r="L463" s="101"/>
    </row>
    <row r="464" spans="1:12" ht="14.25" customHeight="1">
      <c r="A464" s="138"/>
      <c r="B464" s="97"/>
      <c r="C464" s="139"/>
      <c r="D464" s="116"/>
      <c r="E464" s="101"/>
      <c r="F464" s="101"/>
      <c r="G464" s="101"/>
      <c r="H464" s="101"/>
      <c r="I464" s="101"/>
      <c r="J464" s="101"/>
      <c r="K464" s="101"/>
      <c r="L464" s="101"/>
    </row>
    <row r="465" spans="1:12" ht="14.25" customHeight="1">
      <c r="A465" s="138"/>
      <c r="B465" s="97"/>
      <c r="C465" s="139"/>
      <c r="D465" s="116"/>
      <c r="E465" s="101"/>
      <c r="F465" s="101"/>
      <c r="G465" s="101"/>
      <c r="H465" s="101"/>
      <c r="I465" s="101"/>
      <c r="J465" s="101"/>
      <c r="K465" s="101"/>
      <c r="L465" s="101"/>
    </row>
    <row r="466" spans="1:12" ht="14.25" customHeight="1">
      <c r="A466" s="138"/>
      <c r="B466" s="97"/>
      <c r="C466" s="139"/>
      <c r="D466" s="116"/>
      <c r="E466" s="101"/>
      <c r="F466" s="101"/>
      <c r="G466" s="101"/>
      <c r="H466" s="101"/>
      <c r="I466" s="101"/>
      <c r="J466" s="101"/>
      <c r="K466" s="101"/>
      <c r="L466" s="101"/>
    </row>
    <row r="467" spans="1:12" ht="14.25" customHeight="1">
      <c r="A467" s="138"/>
      <c r="B467" s="97"/>
      <c r="C467" s="139"/>
      <c r="D467" s="116"/>
      <c r="E467" s="101"/>
      <c r="F467" s="101"/>
      <c r="G467" s="101"/>
      <c r="H467" s="101"/>
      <c r="I467" s="101"/>
      <c r="J467" s="101"/>
      <c r="K467" s="101"/>
      <c r="L467" s="101"/>
    </row>
    <row r="468" spans="1:12" ht="14.25" customHeight="1">
      <c r="A468" s="138"/>
      <c r="B468" s="97"/>
      <c r="C468" s="139"/>
      <c r="D468" s="116"/>
      <c r="E468" s="101"/>
      <c r="F468" s="101"/>
      <c r="G468" s="101"/>
      <c r="H468" s="101"/>
      <c r="I468" s="101"/>
      <c r="J468" s="101"/>
      <c r="K468" s="101"/>
      <c r="L468" s="101"/>
    </row>
    <row r="469" spans="1:12" ht="14.25" customHeight="1">
      <c r="A469" s="138"/>
      <c r="B469" s="97"/>
      <c r="C469" s="139"/>
      <c r="D469" s="116"/>
      <c r="E469" s="101"/>
      <c r="F469" s="101"/>
      <c r="G469" s="101"/>
      <c r="H469" s="101"/>
      <c r="I469" s="101"/>
      <c r="J469" s="101"/>
      <c r="K469" s="101"/>
      <c r="L469" s="101"/>
    </row>
    <row r="470" spans="1:12" ht="14.25" customHeight="1">
      <c r="A470" s="138"/>
      <c r="B470" s="97"/>
      <c r="C470" s="139"/>
      <c r="D470" s="116"/>
      <c r="E470" s="101"/>
      <c r="F470" s="101"/>
      <c r="G470" s="101"/>
      <c r="H470" s="101"/>
      <c r="I470" s="101"/>
      <c r="J470" s="101"/>
      <c r="K470" s="101"/>
      <c r="L470" s="101"/>
    </row>
    <row r="471" spans="1:12" ht="14.25" customHeight="1">
      <c r="A471" s="138"/>
      <c r="B471" s="97"/>
      <c r="C471" s="139"/>
      <c r="D471" s="116"/>
      <c r="E471" s="101"/>
      <c r="F471" s="101"/>
      <c r="G471" s="101"/>
      <c r="H471" s="101"/>
      <c r="I471" s="101"/>
      <c r="J471" s="101"/>
      <c r="K471" s="101"/>
      <c r="L471" s="101"/>
    </row>
    <row r="472" spans="1:12" ht="14.25" customHeight="1">
      <c r="A472" s="138"/>
      <c r="B472" s="97"/>
      <c r="C472" s="139"/>
      <c r="D472" s="116"/>
      <c r="E472" s="101"/>
      <c r="F472" s="101"/>
      <c r="G472" s="101"/>
      <c r="H472" s="101"/>
      <c r="I472" s="101"/>
      <c r="J472" s="101"/>
      <c r="K472" s="101"/>
      <c r="L472" s="101"/>
    </row>
    <row r="473" spans="1:12" ht="14.25" customHeight="1">
      <c r="A473" s="138"/>
      <c r="B473" s="97"/>
      <c r="C473" s="139"/>
      <c r="D473" s="116"/>
      <c r="E473" s="101"/>
      <c r="F473" s="101"/>
      <c r="G473" s="101"/>
      <c r="H473" s="101"/>
      <c r="I473" s="101"/>
      <c r="J473" s="101"/>
      <c r="K473" s="101"/>
      <c r="L473" s="101"/>
    </row>
    <row r="474" spans="1:12" ht="14.25" customHeight="1">
      <c r="A474" s="138"/>
      <c r="B474" s="97"/>
      <c r="C474" s="139"/>
      <c r="D474" s="116"/>
      <c r="E474" s="101"/>
      <c r="F474" s="101"/>
      <c r="G474" s="101"/>
      <c r="H474" s="101"/>
      <c r="I474" s="101"/>
      <c r="J474" s="101"/>
      <c r="K474" s="101"/>
      <c r="L474" s="101"/>
    </row>
    <row r="475" spans="1:12" ht="14.25" customHeight="1">
      <c r="A475" s="138"/>
      <c r="B475" s="97"/>
      <c r="C475" s="139"/>
      <c r="D475" s="116"/>
      <c r="E475" s="101"/>
      <c r="F475" s="101"/>
      <c r="G475" s="101"/>
      <c r="H475" s="101"/>
      <c r="I475" s="101"/>
      <c r="J475" s="101"/>
      <c r="K475" s="101"/>
      <c r="L475" s="101"/>
    </row>
    <row r="476" spans="1:12" ht="14.25" customHeight="1">
      <c r="A476" s="138"/>
      <c r="B476" s="97"/>
      <c r="C476" s="139"/>
      <c r="D476" s="116"/>
      <c r="E476" s="101"/>
      <c r="F476" s="101"/>
      <c r="G476" s="101"/>
      <c r="H476" s="101"/>
      <c r="I476" s="101"/>
      <c r="J476" s="101"/>
      <c r="K476" s="101"/>
      <c r="L476" s="101"/>
    </row>
    <row r="477" spans="1:12" ht="14.25" customHeight="1">
      <c r="A477" s="138"/>
      <c r="B477" s="97"/>
      <c r="C477" s="139"/>
      <c r="D477" s="116"/>
      <c r="E477" s="101"/>
      <c r="F477" s="101"/>
      <c r="G477" s="101"/>
      <c r="H477" s="101"/>
      <c r="I477" s="101"/>
      <c r="J477" s="101"/>
      <c r="K477" s="101"/>
      <c r="L477" s="101"/>
    </row>
    <row r="478" spans="1:12" ht="14.25" customHeight="1">
      <c r="A478" s="138"/>
      <c r="B478" s="97"/>
      <c r="C478" s="139"/>
      <c r="D478" s="116"/>
      <c r="E478" s="101"/>
      <c r="F478" s="101"/>
      <c r="G478" s="101"/>
      <c r="H478" s="101"/>
      <c r="I478" s="101"/>
      <c r="J478" s="101"/>
      <c r="K478" s="101"/>
      <c r="L478" s="101"/>
    </row>
    <row r="479" spans="1:12" ht="14.25" customHeight="1">
      <c r="A479" s="138"/>
      <c r="B479" s="97"/>
      <c r="C479" s="139"/>
      <c r="D479" s="116"/>
      <c r="E479" s="101"/>
      <c r="F479" s="101"/>
      <c r="G479" s="101"/>
      <c r="H479" s="101"/>
      <c r="I479" s="101"/>
      <c r="J479" s="101"/>
      <c r="K479" s="101"/>
      <c r="L479" s="101"/>
    </row>
    <row r="480" spans="1:12" ht="14.25" customHeight="1">
      <c r="A480" s="138"/>
      <c r="B480" s="97"/>
      <c r="C480" s="139"/>
      <c r="D480" s="116"/>
      <c r="E480" s="101"/>
      <c r="F480" s="101"/>
      <c r="G480" s="101"/>
      <c r="H480" s="101"/>
      <c r="I480" s="101"/>
      <c r="J480" s="101"/>
      <c r="K480" s="101"/>
      <c r="L480" s="101"/>
    </row>
    <row r="481" spans="1:12" ht="14.25" customHeight="1">
      <c r="A481" s="138"/>
      <c r="B481" s="97"/>
      <c r="C481" s="139"/>
      <c r="D481" s="116"/>
      <c r="E481" s="101"/>
      <c r="F481" s="101"/>
      <c r="G481" s="101"/>
      <c r="H481" s="101"/>
      <c r="I481" s="101"/>
      <c r="J481" s="101"/>
      <c r="K481" s="101"/>
      <c r="L481" s="101"/>
    </row>
    <row r="482" spans="1:12" ht="14.25" customHeight="1">
      <c r="A482" s="138"/>
      <c r="B482" s="97"/>
      <c r="C482" s="139"/>
      <c r="D482" s="116"/>
      <c r="E482" s="101"/>
      <c r="F482" s="101"/>
      <c r="G482" s="101"/>
      <c r="H482" s="101"/>
      <c r="I482" s="101"/>
      <c r="J482" s="101"/>
      <c r="K482" s="101"/>
      <c r="L482" s="101"/>
    </row>
    <row r="483" spans="1:12" ht="14.25" customHeight="1">
      <c r="A483" s="138"/>
      <c r="B483" s="97"/>
      <c r="C483" s="139"/>
      <c r="D483" s="116"/>
      <c r="E483" s="101"/>
      <c r="F483" s="101"/>
      <c r="G483" s="101"/>
      <c r="H483" s="101"/>
      <c r="I483" s="101"/>
      <c r="J483" s="101"/>
      <c r="K483" s="101"/>
      <c r="L483" s="101"/>
    </row>
    <row r="484" spans="1:12" ht="14.25" customHeight="1">
      <c r="A484" s="138"/>
      <c r="B484" s="97"/>
      <c r="C484" s="139"/>
      <c r="D484" s="116"/>
      <c r="E484" s="101"/>
      <c r="F484" s="101"/>
      <c r="G484" s="101"/>
      <c r="H484" s="101"/>
      <c r="I484" s="101"/>
      <c r="J484" s="101"/>
      <c r="K484" s="101"/>
      <c r="L484" s="101"/>
    </row>
    <row r="485" spans="1:12" ht="14.25" customHeight="1">
      <c r="A485" s="138"/>
      <c r="B485" s="97"/>
      <c r="C485" s="139"/>
      <c r="D485" s="116"/>
      <c r="E485" s="101"/>
      <c r="F485" s="101"/>
      <c r="G485" s="101"/>
      <c r="H485" s="101"/>
      <c r="I485" s="101"/>
      <c r="J485" s="101"/>
      <c r="K485" s="101"/>
      <c r="L485" s="101"/>
    </row>
    <row r="486" spans="1:12" ht="14.25" customHeight="1">
      <c r="A486" s="138"/>
      <c r="B486" s="97"/>
      <c r="C486" s="139"/>
      <c r="D486" s="116"/>
      <c r="E486" s="101"/>
      <c r="F486" s="101"/>
      <c r="G486" s="101"/>
      <c r="H486" s="101"/>
      <c r="I486" s="101"/>
      <c r="J486" s="101"/>
      <c r="K486" s="101"/>
      <c r="L486" s="101"/>
    </row>
    <row r="487" spans="1:12" ht="14.25" customHeight="1">
      <c r="A487" s="138"/>
      <c r="B487" s="97"/>
      <c r="C487" s="139"/>
      <c r="D487" s="116"/>
      <c r="E487" s="101"/>
      <c r="F487" s="101"/>
      <c r="G487" s="101"/>
      <c r="H487" s="101"/>
      <c r="I487" s="101"/>
      <c r="J487" s="101"/>
      <c r="K487" s="101"/>
      <c r="L487" s="101"/>
    </row>
    <row r="488" spans="1:12" ht="14.25" customHeight="1">
      <c r="A488" s="138"/>
      <c r="B488" s="97"/>
      <c r="C488" s="139"/>
      <c r="D488" s="116"/>
      <c r="E488" s="101"/>
      <c r="F488" s="101"/>
      <c r="G488" s="101"/>
      <c r="H488" s="101"/>
      <c r="I488" s="101"/>
      <c r="J488" s="101"/>
      <c r="K488" s="101"/>
      <c r="L488" s="101"/>
    </row>
    <row r="489" spans="1:12" ht="14.25" customHeight="1">
      <c r="A489" s="138"/>
      <c r="B489" s="97"/>
      <c r="C489" s="139"/>
      <c r="D489" s="116"/>
      <c r="E489" s="101"/>
      <c r="F489" s="101"/>
      <c r="G489" s="101"/>
      <c r="H489" s="101"/>
      <c r="I489" s="101"/>
      <c r="J489" s="101"/>
      <c r="K489" s="101"/>
      <c r="L489" s="101"/>
    </row>
    <row r="490" spans="1:12" ht="14.25" customHeight="1">
      <c r="A490" s="138"/>
      <c r="B490" s="97"/>
      <c r="C490" s="139"/>
      <c r="D490" s="116"/>
      <c r="E490" s="101"/>
      <c r="F490" s="101"/>
      <c r="G490" s="101"/>
      <c r="H490" s="101"/>
      <c r="I490" s="101"/>
      <c r="J490" s="101"/>
      <c r="K490" s="101"/>
      <c r="L490" s="101"/>
    </row>
    <row r="491" spans="1:12" ht="14.25" customHeight="1">
      <c r="A491" s="138"/>
      <c r="B491" s="97"/>
      <c r="C491" s="139"/>
      <c r="D491" s="116"/>
      <c r="E491" s="101"/>
      <c r="F491" s="101"/>
      <c r="G491" s="101"/>
      <c r="H491" s="101"/>
      <c r="I491" s="101"/>
      <c r="J491" s="101"/>
      <c r="K491" s="101"/>
      <c r="L491" s="101"/>
    </row>
    <row r="492" spans="1:12" ht="14.25" customHeight="1">
      <c r="A492" s="138"/>
      <c r="B492" s="97"/>
      <c r="C492" s="139"/>
      <c r="D492" s="116"/>
      <c r="E492" s="101"/>
      <c r="F492" s="101"/>
      <c r="G492" s="101"/>
      <c r="H492" s="101"/>
      <c r="I492" s="101"/>
      <c r="J492" s="101"/>
      <c r="K492" s="101"/>
      <c r="L492" s="101"/>
    </row>
    <row r="493" spans="1:12" ht="14.25" customHeight="1">
      <c r="A493" s="138"/>
      <c r="B493" s="97"/>
      <c r="C493" s="139"/>
      <c r="D493" s="116"/>
      <c r="E493" s="101"/>
      <c r="F493" s="101"/>
      <c r="G493" s="101"/>
      <c r="H493" s="101"/>
      <c r="I493" s="101"/>
      <c r="J493" s="101"/>
      <c r="K493" s="101"/>
      <c r="L493" s="101"/>
    </row>
    <row r="494" spans="1:12" ht="14.25" customHeight="1">
      <c r="A494" s="138"/>
      <c r="B494" s="97"/>
      <c r="C494" s="139"/>
      <c r="D494" s="116"/>
      <c r="E494" s="101"/>
      <c r="F494" s="101"/>
      <c r="G494" s="101"/>
      <c r="H494" s="101"/>
      <c r="I494" s="101"/>
      <c r="J494" s="101"/>
      <c r="K494" s="101"/>
      <c r="L494" s="101"/>
    </row>
    <row r="495" spans="1:12" ht="14.25" customHeight="1">
      <c r="A495" s="138"/>
      <c r="B495" s="97"/>
      <c r="C495" s="139"/>
      <c r="D495" s="116"/>
      <c r="E495" s="101"/>
      <c r="F495" s="101"/>
      <c r="G495" s="101"/>
      <c r="H495" s="101"/>
      <c r="I495" s="101"/>
      <c r="J495" s="101"/>
      <c r="K495" s="101"/>
      <c r="L495" s="101"/>
    </row>
    <row r="496" spans="1:12" ht="14.25" customHeight="1">
      <c r="A496" s="138"/>
      <c r="B496" s="97"/>
      <c r="C496" s="139"/>
      <c r="D496" s="116"/>
      <c r="E496" s="101"/>
      <c r="F496" s="101"/>
      <c r="G496" s="101"/>
      <c r="H496" s="101"/>
      <c r="I496" s="101"/>
      <c r="J496" s="101"/>
      <c r="K496" s="101"/>
      <c r="L496" s="101"/>
    </row>
    <row r="497" spans="1:12" ht="14.25" customHeight="1">
      <c r="A497" s="138"/>
      <c r="B497" s="97"/>
      <c r="C497" s="139"/>
      <c r="D497" s="116"/>
      <c r="E497" s="101"/>
      <c r="F497" s="101"/>
      <c r="G497" s="101"/>
      <c r="H497" s="101"/>
      <c r="I497" s="101"/>
      <c r="J497" s="101"/>
      <c r="K497" s="101"/>
      <c r="L497" s="101"/>
    </row>
    <row r="498" spans="1:12" ht="14.25" customHeight="1">
      <c r="A498" s="138"/>
      <c r="B498" s="97"/>
      <c r="C498" s="139"/>
      <c r="D498" s="116"/>
      <c r="E498" s="101"/>
      <c r="F498" s="101"/>
      <c r="G498" s="101"/>
      <c r="H498" s="101"/>
      <c r="I498" s="101"/>
      <c r="J498" s="101"/>
      <c r="K498" s="101"/>
      <c r="L498" s="101"/>
    </row>
    <row r="499" spans="1:12" ht="14.25" customHeight="1">
      <c r="A499" s="138"/>
      <c r="B499" s="97"/>
      <c r="C499" s="139"/>
      <c r="D499" s="116"/>
      <c r="E499" s="101"/>
      <c r="F499" s="101"/>
      <c r="G499" s="101"/>
      <c r="H499" s="101"/>
      <c r="I499" s="101"/>
      <c r="J499" s="101"/>
      <c r="K499" s="101"/>
      <c r="L499" s="101"/>
    </row>
    <row r="500" spans="1:12" ht="14.25" customHeight="1">
      <c r="A500" s="138"/>
      <c r="B500" s="97"/>
      <c r="C500" s="139"/>
      <c r="D500" s="116"/>
      <c r="E500" s="101"/>
      <c r="F500" s="101"/>
      <c r="G500" s="101"/>
      <c r="H500" s="101"/>
      <c r="I500" s="101"/>
      <c r="J500" s="101"/>
      <c r="K500" s="101"/>
      <c r="L500" s="101"/>
    </row>
    <row r="501" spans="1:12" ht="14.25" customHeight="1">
      <c r="A501" s="138"/>
      <c r="B501" s="97"/>
      <c r="C501" s="139"/>
      <c r="D501" s="116"/>
      <c r="E501" s="101"/>
      <c r="F501" s="101"/>
      <c r="G501" s="101"/>
      <c r="H501" s="101"/>
      <c r="I501" s="101"/>
      <c r="J501" s="101"/>
      <c r="K501" s="101"/>
      <c r="L501" s="101"/>
    </row>
    <row r="502" spans="1:12" ht="14.25" customHeight="1">
      <c r="A502" s="138"/>
      <c r="B502" s="97"/>
      <c r="C502" s="139"/>
      <c r="D502" s="116"/>
      <c r="E502" s="101"/>
      <c r="F502" s="101"/>
      <c r="G502" s="101"/>
      <c r="H502" s="101"/>
      <c r="I502" s="101"/>
      <c r="J502" s="101"/>
      <c r="K502" s="101"/>
      <c r="L502" s="101"/>
    </row>
    <row r="503" spans="1:12" ht="14.25" customHeight="1">
      <c r="A503" s="138"/>
      <c r="B503" s="97"/>
      <c r="C503" s="139"/>
      <c r="D503" s="116"/>
      <c r="E503" s="101"/>
      <c r="F503" s="101"/>
      <c r="G503" s="101"/>
      <c r="H503" s="101"/>
      <c r="I503" s="101"/>
      <c r="J503" s="101"/>
      <c r="K503" s="101"/>
      <c r="L503" s="101"/>
    </row>
    <row r="504" spans="1:12" ht="14.25" customHeight="1">
      <c r="A504" s="138"/>
      <c r="B504" s="97"/>
      <c r="C504" s="139"/>
      <c r="D504" s="116"/>
      <c r="E504" s="101"/>
      <c r="F504" s="101"/>
      <c r="G504" s="101"/>
      <c r="H504" s="101"/>
      <c r="I504" s="101"/>
      <c r="J504" s="101"/>
      <c r="K504" s="101"/>
      <c r="L504" s="101"/>
    </row>
    <row r="505" spans="1:12" ht="14.25" customHeight="1">
      <c r="A505" s="138"/>
      <c r="B505" s="97"/>
      <c r="C505" s="139"/>
      <c r="D505" s="116"/>
      <c r="E505" s="101"/>
      <c r="F505" s="101"/>
      <c r="G505" s="101"/>
      <c r="H505" s="101"/>
      <c r="I505" s="101"/>
      <c r="J505" s="101"/>
      <c r="K505" s="101"/>
      <c r="L505" s="101"/>
    </row>
    <row r="506" spans="1:12" ht="14.25" customHeight="1">
      <c r="A506" s="138"/>
      <c r="B506" s="97"/>
      <c r="C506" s="139"/>
      <c r="D506" s="116"/>
      <c r="E506" s="101"/>
      <c r="F506" s="101"/>
      <c r="G506" s="101"/>
      <c r="H506" s="101"/>
      <c r="I506" s="101"/>
      <c r="J506" s="101"/>
      <c r="K506" s="101"/>
      <c r="L506" s="101"/>
    </row>
    <row r="507" spans="1:12" ht="14.25" customHeight="1">
      <c r="A507" s="138"/>
      <c r="B507" s="97"/>
      <c r="C507" s="139"/>
      <c r="D507" s="116"/>
      <c r="E507" s="101"/>
      <c r="F507" s="101"/>
      <c r="G507" s="101"/>
      <c r="H507" s="101"/>
      <c r="I507" s="101"/>
      <c r="J507" s="101"/>
      <c r="K507" s="101"/>
      <c r="L507" s="101"/>
    </row>
    <row r="508" spans="1:12" ht="14.25" customHeight="1">
      <c r="A508" s="138"/>
      <c r="B508" s="97"/>
      <c r="C508" s="139"/>
      <c r="D508" s="116"/>
      <c r="E508" s="101"/>
      <c r="F508" s="101"/>
      <c r="G508" s="101"/>
      <c r="H508" s="101"/>
      <c r="I508" s="101"/>
      <c r="J508" s="101"/>
      <c r="K508" s="101"/>
      <c r="L508" s="101"/>
    </row>
    <row r="509" spans="1:12" ht="14.25" customHeight="1">
      <c r="A509" s="138"/>
      <c r="B509" s="97"/>
      <c r="C509" s="139"/>
      <c r="D509" s="116"/>
      <c r="E509" s="101"/>
      <c r="F509" s="101"/>
      <c r="G509" s="101"/>
      <c r="H509" s="101"/>
      <c r="I509" s="101"/>
      <c r="J509" s="101"/>
      <c r="K509" s="101"/>
      <c r="L509" s="101"/>
    </row>
    <row r="510" spans="1:12" ht="14.25" customHeight="1">
      <c r="A510" s="138"/>
      <c r="B510" s="97"/>
      <c r="C510" s="139"/>
      <c r="D510" s="116"/>
      <c r="E510" s="101"/>
      <c r="F510" s="101"/>
      <c r="G510" s="101"/>
      <c r="H510" s="101"/>
      <c r="I510" s="101"/>
      <c r="J510" s="101"/>
      <c r="K510" s="101"/>
      <c r="L510" s="101"/>
    </row>
    <row r="511" spans="1:12" ht="14.25" customHeight="1">
      <c r="A511" s="138"/>
      <c r="B511" s="97"/>
      <c r="C511" s="139"/>
      <c r="D511" s="116"/>
      <c r="E511" s="101"/>
      <c r="F511" s="101"/>
      <c r="G511" s="101"/>
      <c r="H511" s="101"/>
      <c r="I511" s="101"/>
      <c r="J511" s="101"/>
      <c r="K511" s="101"/>
      <c r="L511" s="101"/>
    </row>
    <row r="512" spans="1:12" ht="14.25" customHeight="1">
      <c r="A512" s="138"/>
      <c r="B512" s="97"/>
      <c r="C512" s="139"/>
      <c r="D512" s="116"/>
      <c r="E512" s="101"/>
      <c r="F512" s="101"/>
      <c r="G512" s="101"/>
      <c r="H512" s="101"/>
      <c r="I512" s="101"/>
      <c r="J512" s="101"/>
      <c r="K512" s="101"/>
      <c r="L512" s="101"/>
    </row>
    <row r="513" spans="1:12" ht="14.25" customHeight="1">
      <c r="A513" s="138"/>
      <c r="B513" s="97"/>
      <c r="C513" s="139"/>
      <c r="D513" s="116"/>
      <c r="E513" s="101"/>
      <c r="F513" s="101"/>
      <c r="G513" s="101"/>
      <c r="H513" s="101"/>
      <c r="I513" s="101"/>
      <c r="J513" s="101"/>
      <c r="K513" s="101"/>
      <c r="L513" s="101"/>
    </row>
    <row r="514" spans="1:12" ht="14.25" customHeight="1">
      <c r="A514" s="138"/>
      <c r="B514" s="97"/>
      <c r="C514" s="139"/>
      <c r="D514" s="116"/>
      <c r="E514" s="101"/>
      <c r="F514" s="101"/>
      <c r="G514" s="101"/>
      <c r="H514" s="101"/>
      <c r="I514" s="101"/>
      <c r="J514" s="101"/>
      <c r="K514" s="101"/>
      <c r="L514" s="101"/>
    </row>
    <row r="515" spans="1:12" ht="14.25" customHeight="1">
      <c r="A515" s="138"/>
      <c r="B515" s="97"/>
      <c r="C515" s="139"/>
      <c r="D515" s="116"/>
      <c r="E515" s="101"/>
      <c r="F515" s="101"/>
      <c r="G515" s="101"/>
      <c r="H515" s="101"/>
      <c r="I515" s="101"/>
      <c r="J515" s="101"/>
      <c r="K515" s="101"/>
      <c r="L515" s="101"/>
    </row>
    <row r="516" spans="1:12" ht="14.25" customHeight="1">
      <c r="A516" s="138"/>
      <c r="B516" s="97"/>
      <c r="C516" s="139"/>
      <c r="D516" s="116"/>
      <c r="E516" s="101"/>
      <c r="F516" s="101"/>
      <c r="G516" s="101"/>
      <c r="H516" s="101"/>
      <c r="I516" s="101"/>
      <c r="J516" s="101"/>
      <c r="K516" s="101"/>
      <c r="L516" s="101"/>
    </row>
    <row r="517" spans="1:12" ht="14.25" customHeight="1">
      <c r="A517" s="138"/>
      <c r="B517" s="97"/>
      <c r="C517" s="139"/>
      <c r="D517" s="116"/>
      <c r="E517" s="101"/>
      <c r="F517" s="101"/>
      <c r="G517" s="101"/>
      <c r="H517" s="101"/>
      <c r="I517" s="101"/>
      <c r="J517" s="101"/>
      <c r="K517" s="101"/>
      <c r="L517" s="101"/>
    </row>
    <row r="518" spans="1:12" ht="14.25" customHeight="1">
      <c r="A518" s="138"/>
      <c r="B518" s="97"/>
      <c r="C518" s="139"/>
      <c r="D518" s="116"/>
      <c r="E518" s="101"/>
      <c r="F518" s="101"/>
      <c r="G518" s="101"/>
      <c r="H518" s="101"/>
      <c r="I518" s="101"/>
      <c r="J518" s="101"/>
      <c r="K518" s="101"/>
      <c r="L518" s="101"/>
    </row>
    <row r="519" spans="1:12" ht="14.25" customHeight="1">
      <c r="A519" s="138"/>
      <c r="B519" s="97"/>
      <c r="C519" s="139"/>
      <c r="D519" s="116"/>
      <c r="E519" s="101"/>
      <c r="F519" s="101"/>
      <c r="G519" s="101"/>
      <c r="H519" s="101"/>
      <c r="I519" s="101"/>
      <c r="J519" s="101"/>
      <c r="K519" s="101"/>
      <c r="L519" s="101"/>
    </row>
    <row r="520" spans="1:12" ht="14.25" customHeight="1">
      <c r="A520" s="138"/>
      <c r="B520" s="97"/>
      <c r="C520" s="139"/>
      <c r="D520" s="116"/>
      <c r="E520" s="101"/>
      <c r="F520" s="101"/>
      <c r="G520" s="101"/>
      <c r="H520" s="101"/>
      <c r="I520" s="101"/>
      <c r="J520" s="101"/>
      <c r="K520" s="101"/>
      <c r="L520" s="101"/>
    </row>
    <row r="521" spans="1:12" ht="14.25" customHeight="1">
      <c r="A521" s="138"/>
      <c r="B521" s="97"/>
      <c r="C521" s="139"/>
      <c r="D521" s="116"/>
      <c r="E521" s="101"/>
      <c r="F521" s="101"/>
      <c r="G521" s="101"/>
      <c r="H521" s="101"/>
      <c r="I521" s="101"/>
      <c r="J521" s="101"/>
      <c r="K521" s="101"/>
      <c r="L521" s="101"/>
    </row>
    <row r="522" spans="1:12" ht="14.25" customHeight="1">
      <c r="A522" s="138"/>
      <c r="B522" s="97"/>
      <c r="C522" s="139"/>
      <c r="D522" s="116"/>
      <c r="E522" s="101"/>
      <c r="F522" s="101"/>
      <c r="G522" s="101"/>
      <c r="H522" s="101"/>
      <c r="I522" s="101"/>
      <c r="J522" s="101"/>
      <c r="K522" s="101"/>
      <c r="L522" s="101"/>
    </row>
    <row r="523" spans="1:12" ht="14.25" customHeight="1">
      <c r="A523" s="138"/>
      <c r="B523" s="97"/>
      <c r="C523" s="139"/>
      <c r="D523" s="116"/>
      <c r="E523" s="101"/>
      <c r="F523" s="101"/>
      <c r="G523" s="101"/>
      <c r="H523" s="101"/>
      <c r="I523" s="101"/>
      <c r="J523" s="101"/>
      <c r="K523" s="101"/>
      <c r="L523" s="101"/>
    </row>
    <row r="524" spans="1:12" ht="14.25" customHeight="1">
      <c r="A524" s="138"/>
      <c r="B524" s="97"/>
      <c r="C524" s="139"/>
      <c r="D524" s="116"/>
      <c r="E524" s="101"/>
      <c r="F524" s="101"/>
      <c r="G524" s="101"/>
      <c r="H524" s="101"/>
      <c r="I524" s="101"/>
      <c r="J524" s="101"/>
      <c r="K524" s="101"/>
      <c r="L524" s="101"/>
    </row>
    <row r="525" spans="1:12" ht="14.25" customHeight="1">
      <c r="A525" s="138"/>
      <c r="B525" s="97"/>
      <c r="C525" s="139"/>
      <c r="D525" s="116"/>
      <c r="E525" s="101"/>
      <c r="F525" s="101"/>
      <c r="G525" s="101"/>
      <c r="H525" s="101"/>
      <c r="I525" s="101"/>
      <c r="J525" s="101"/>
      <c r="K525" s="101"/>
      <c r="L525" s="101"/>
    </row>
    <row r="526" spans="1:12" ht="14.25" customHeight="1">
      <c r="A526" s="138"/>
      <c r="B526" s="97"/>
      <c r="C526" s="139"/>
      <c r="D526" s="116"/>
      <c r="E526" s="101"/>
      <c r="F526" s="101"/>
      <c r="G526" s="101"/>
      <c r="H526" s="101"/>
      <c r="I526" s="101"/>
      <c r="J526" s="101"/>
      <c r="K526" s="101"/>
      <c r="L526" s="101"/>
    </row>
    <row r="527" spans="1:12" ht="14.25" customHeight="1">
      <c r="A527" s="138"/>
      <c r="B527" s="97"/>
      <c r="C527" s="139"/>
      <c r="D527" s="116"/>
      <c r="E527" s="101"/>
      <c r="F527" s="101"/>
      <c r="G527" s="101"/>
      <c r="H527" s="101"/>
      <c r="I527" s="101"/>
      <c r="J527" s="101"/>
      <c r="K527" s="101"/>
      <c r="L527" s="101"/>
    </row>
    <row r="528" spans="1:12" ht="14.25" customHeight="1">
      <c r="A528" s="138"/>
      <c r="B528" s="97"/>
      <c r="C528" s="139"/>
      <c r="D528" s="116"/>
      <c r="E528" s="101"/>
      <c r="F528" s="101"/>
      <c r="G528" s="101"/>
      <c r="H528" s="101"/>
      <c r="I528" s="101"/>
      <c r="J528" s="101"/>
      <c r="K528" s="101"/>
      <c r="L528" s="101"/>
    </row>
    <row r="529" spans="1:12" ht="14.25" customHeight="1">
      <c r="A529" s="138"/>
      <c r="B529" s="97"/>
      <c r="C529" s="139"/>
      <c r="D529" s="116"/>
      <c r="E529" s="101"/>
      <c r="F529" s="101"/>
      <c r="G529" s="101"/>
      <c r="H529" s="101"/>
      <c r="I529" s="101"/>
      <c r="J529" s="101"/>
      <c r="K529" s="101"/>
      <c r="L529" s="101"/>
    </row>
    <row r="530" spans="1:12" ht="14.25" customHeight="1">
      <c r="A530" s="138"/>
      <c r="B530" s="97"/>
      <c r="C530" s="139"/>
      <c r="D530" s="116"/>
      <c r="E530" s="101"/>
      <c r="F530" s="101"/>
      <c r="G530" s="101"/>
      <c r="H530" s="101"/>
      <c r="I530" s="101"/>
      <c r="J530" s="101"/>
      <c r="K530" s="101"/>
      <c r="L530" s="101"/>
    </row>
    <row r="531" spans="1:12" ht="14.25" customHeight="1">
      <c r="A531" s="138"/>
      <c r="B531" s="97"/>
      <c r="C531" s="139"/>
      <c r="D531" s="116"/>
      <c r="E531" s="101"/>
      <c r="F531" s="101"/>
      <c r="G531" s="101"/>
      <c r="H531" s="101"/>
      <c r="I531" s="101"/>
      <c r="J531" s="101"/>
      <c r="K531" s="101"/>
      <c r="L531" s="101"/>
    </row>
    <row r="532" spans="1:12" ht="14.25" customHeight="1">
      <c r="A532" s="138"/>
      <c r="B532" s="97"/>
      <c r="C532" s="139"/>
      <c r="D532" s="116"/>
      <c r="E532" s="101"/>
      <c r="F532" s="101"/>
      <c r="G532" s="101"/>
      <c r="H532" s="101"/>
      <c r="I532" s="101"/>
      <c r="J532" s="101"/>
      <c r="K532" s="101"/>
      <c r="L532" s="101"/>
    </row>
    <row r="533" spans="1:12" ht="14.25" customHeight="1">
      <c r="A533" s="138"/>
      <c r="B533" s="97"/>
      <c r="C533" s="139"/>
      <c r="D533" s="116"/>
      <c r="E533" s="101"/>
      <c r="F533" s="101"/>
      <c r="G533" s="101"/>
      <c r="H533" s="101"/>
      <c r="I533" s="101"/>
      <c r="J533" s="101"/>
      <c r="K533" s="101"/>
      <c r="L533" s="101"/>
    </row>
    <row r="534" spans="1:12" ht="14.25" customHeight="1">
      <c r="A534" s="138"/>
      <c r="B534" s="97"/>
      <c r="C534" s="139"/>
      <c r="D534" s="116"/>
      <c r="E534" s="101"/>
      <c r="F534" s="101"/>
      <c r="G534" s="101"/>
      <c r="H534" s="101"/>
      <c r="I534" s="101"/>
      <c r="J534" s="101"/>
      <c r="K534" s="101"/>
      <c r="L534" s="101"/>
    </row>
    <row r="535" spans="1:12" ht="14.25" customHeight="1">
      <c r="A535" s="138"/>
      <c r="B535" s="97"/>
      <c r="C535" s="139"/>
      <c r="D535" s="116"/>
      <c r="E535" s="101"/>
      <c r="F535" s="101"/>
      <c r="G535" s="101"/>
      <c r="H535" s="101"/>
      <c r="I535" s="101"/>
      <c r="J535" s="101"/>
      <c r="K535" s="101"/>
      <c r="L535" s="101"/>
    </row>
    <row r="536" spans="1:12" ht="14.25" customHeight="1">
      <c r="A536" s="138"/>
      <c r="B536" s="97"/>
      <c r="C536" s="139"/>
      <c r="D536" s="116"/>
      <c r="E536" s="101"/>
      <c r="F536" s="101"/>
      <c r="G536" s="101"/>
      <c r="H536" s="101"/>
      <c r="I536" s="101"/>
      <c r="J536" s="101"/>
      <c r="K536" s="101"/>
      <c r="L536" s="101"/>
    </row>
    <row r="537" spans="1:12" ht="14.25" customHeight="1">
      <c r="A537" s="138"/>
      <c r="B537" s="97"/>
      <c r="C537" s="139"/>
      <c r="D537" s="116"/>
      <c r="E537" s="101"/>
      <c r="F537" s="101"/>
      <c r="G537" s="101"/>
      <c r="H537" s="101"/>
      <c r="I537" s="101"/>
      <c r="J537" s="101"/>
      <c r="K537" s="101"/>
      <c r="L537" s="101"/>
    </row>
    <row r="538" spans="1:12" ht="14.25" customHeight="1">
      <c r="A538" s="138"/>
      <c r="B538" s="97"/>
      <c r="C538" s="139"/>
      <c r="D538" s="116"/>
      <c r="E538" s="101"/>
      <c r="F538" s="101"/>
      <c r="G538" s="101"/>
      <c r="H538" s="101"/>
      <c r="I538" s="101"/>
      <c r="J538" s="101"/>
      <c r="K538" s="101"/>
      <c r="L538" s="101"/>
    </row>
    <row r="539" spans="1:12" ht="14.25" customHeight="1">
      <c r="A539" s="138"/>
      <c r="B539" s="97"/>
      <c r="C539" s="139"/>
      <c r="D539" s="116"/>
      <c r="E539" s="101"/>
      <c r="F539" s="101"/>
      <c r="G539" s="101"/>
      <c r="H539" s="101"/>
      <c r="I539" s="101"/>
      <c r="J539" s="101"/>
      <c r="K539" s="101"/>
      <c r="L539" s="101"/>
    </row>
    <row r="540" spans="1:12" ht="14.25" customHeight="1">
      <c r="A540" s="138"/>
      <c r="B540" s="97"/>
      <c r="C540" s="139"/>
      <c r="D540" s="116"/>
      <c r="E540" s="101"/>
      <c r="F540" s="101"/>
      <c r="G540" s="101"/>
      <c r="H540" s="101"/>
      <c r="I540" s="101"/>
      <c r="J540" s="101"/>
      <c r="K540" s="101"/>
      <c r="L540" s="101"/>
    </row>
    <row r="541" spans="1:12" ht="14.25" customHeight="1">
      <c r="A541" s="138"/>
      <c r="B541" s="97"/>
      <c r="C541" s="139"/>
      <c r="D541" s="116"/>
      <c r="E541" s="101"/>
      <c r="F541" s="101"/>
      <c r="G541" s="101"/>
      <c r="H541" s="101"/>
      <c r="I541" s="101"/>
      <c r="J541" s="101"/>
      <c r="K541" s="101"/>
      <c r="L541" s="101"/>
    </row>
    <row r="542" spans="1:12" ht="14.25" customHeight="1">
      <c r="A542" s="138"/>
      <c r="B542" s="97"/>
      <c r="C542" s="139"/>
      <c r="D542" s="116"/>
      <c r="E542" s="101"/>
      <c r="F542" s="101"/>
      <c r="G542" s="101"/>
      <c r="H542" s="101"/>
      <c r="I542" s="101"/>
      <c r="J542" s="101"/>
      <c r="K542" s="101"/>
      <c r="L542" s="101"/>
    </row>
    <row r="543" spans="1:12" ht="14.25" customHeight="1">
      <c r="A543" s="138"/>
      <c r="B543" s="97"/>
      <c r="C543" s="139"/>
      <c r="D543" s="116"/>
      <c r="E543" s="101"/>
      <c r="F543" s="101"/>
      <c r="G543" s="101"/>
      <c r="H543" s="101"/>
      <c r="I543" s="101"/>
      <c r="J543" s="101"/>
      <c r="K543" s="101"/>
      <c r="L543" s="101"/>
    </row>
    <row r="544" spans="1:12" ht="14.25" customHeight="1">
      <c r="A544" s="138"/>
      <c r="B544" s="97"/>
      <c r="C544" s="139"/>
      <c r="D544" s="116"/>
      <c r="E544" s="101"/>
      <c r="F544" s="101"/>
      <c r="G544" s="101"/>
      <c r="H544" s="101"/>
      <c r="I544" s="101"/>
      <c r="J544" s="101"/>
      <c r="K544" s="101"/>
      <c r="L544" s="101"/>
    </row>
    <row r="545" spans="1:12" ht="14.25" customHeight="1">
      <c r="A545" s="138"/>
      <c r="B545" s="97"/>
      <c r="C545" s="139"/>
      <c r="D545" s="116"/>
      <c r="E545" s="101"/>
      <c r="F545" s="101"/>
      <c r="G545" s="101"/>
      <c r="H545" s="101"/>
      <c r="I545" s="101"/>
      <c r="J545" s="101"/>
      <c r="K545" s="101"/>
      <c r="L545" s="101"/>
    </row>
    <row r="546" spans="1:12" ht="14.25" customHeight="1">
      <c r="A546" s="138"/>
      <c r="B546" s="97"/>
      <c r="C546" s="139"/>
      <c r="D546" s="116"/>
      <c r="E546" s="101"/>
      <c r="F546" s="101"/>
      <c r="G546" s="101"/>
      <c r="H546" s="101"/>
      <c r="I546" s="101"/>
      <c r="J546" s="101"/>
      <c r="K546" s="101"/>
      <c r="L546" s="101"/>
    </row>
    <row r="547" spans="1:12" ht="14.25" customHeight="1">
      <c r="A547" s="138"/>
      <c r="B547" s="97"/>
      <c r="C547" s="139"/>
      <c r="D547" s="116"/>
      <c r="E547" s="101"/>
      <c r="F547" s="101"/>
      <c r="G547" s="101"/>
      <c r="H547" s="101"/>
      <c r="I547" s="101"/>
      <c r="J547" s="101"/>
      <c r="K547" s="101"/>
      <c r="L547" s="101"/>
    </row>
    <row r="548" spans="1:12" ht="14.25" customHeight="1">
      <c r="A548" s="138"/>
      <c r="B548" s="97"/>
      <c r="C548" s="139"/>
      <c r="D548" s="116"/>
      <c r="E548" s="101"/>
      <c r="F548" s="101"/>
      <c r="G548" s="101"/>
      <c r="H548" s="101"/>
      <c r="I548" s="101"/>
      <c r="J548" s="101"/>
      <c r="K548" s="101"/>
      <c r="L548" s="101"/>
    </row>
    <row r="549" spans="1:12" ht="14.25" customHeight="1">
      <c r="A549" s="138"/>
      <c r="B549" s="97"/>
      <c r="C549" s="139"/>
      <c r="D549" s="116"/>
      <c r="E549" s="101"/>
      <c r="F549" s="101"/>
      <c r="G549" s="101"/>
      <c r="H549" s="101"/>
      <c r="I549" s="101"/>
      <c r="J549" s="101"/>
      <c r="K549" s="101"/>
      <c r="L549" s="101"/>
    </row>
    <row r="550" spans="1:12" ht="14.25" customHeight="1">
      <c r="A550" s="138"/>
      <c r="B550" s="97"/>
      <c r="C550" s="139"/>
      <c r="D550" s="116"/>
      <c r="E550" s="101"/>
      <c r="F550" s="101"/>
      <c r="G550" s="101"/>
      <c r="H550" s="101"/>
      <c r="I550" s="101"/>
      <c r="J550" s="101"/>
      <c r="K550" s="101"/>
      <c r="L550" s="101"/>
    </row>
    <row r="551" spans="1:12" ht="14.25" customHeight="1">
      <c r="A551" s="138"/>
      <c r="B551" s="97"/>
      <c r="C551" s="139"/>
      <c r="D551" s="116"/>
      <c r="E551" s="101"/>
      <c r="F551" s="101"/>
      <c r="G551" s="101"/>
      <c r="H551" s="101"/>
      <c r="I551" s="101"/>
      <c r="J551" s="101"/>
      <c r="K551" s="101"/>
      <c r="L551" s="101"/>
    </row>
    <row r="552" spans="1:12" ht="14.25" customHeight="1">
      <c r="A552" s="138"/>
      <c r="B552" s="97"/>
      <c r="C552" s="139"/>
      <c r="D552" s="116"/>
      <c r="E552" s="101"/>
      <c r="F552" s="101"/>
      <c r="G552" s="101"/>
      <c r="H552" s="101"/>
      <c r="I552" s="101"/>
      <c r="J552" s="101"/>
      <c r="K552" s="101"/>
      <c r="L552" s="101"/>
    </row>
    <row r="553" spans="1:12" ht="14.25" customHeight="1">
      <c r="A553" s="138"/>
      <c r="B553" s="97"/>
      <c r="C553" s="139"/>
      <c r="D553" s="116"/>
      <c r="E553" s="101"/>
      <c r="F553" s="101"/>
      <c r="G553" s="101"/>
      <c r="H553" s="101"/>
      <c r="I553" s="101"/>
      <c r="J553" s="101"/>
      <c r="K553" s="101"/>
      <c r="L553" s="101"/>
    </row>
    <row r="554" spans="1:12" ht="14.25" customHeight="1">
      <c r="A554" s="138"/>
      <c r="B554" s="97"/>
      <c r="C554" s="139"/>
      <c r="D554" s="116"/>
      <c r="E554" s="101"/>
      <c r="F554" s="101"/>
      <c r="G554" s="101"/>
      <c r="H554" s="101"/>
      <c r="I554" s="101"/>
      <c r="J554" s="101"/>
      <c r="K554" s="101"/>
      <c r="L554" s="101"/>
    </row>
    <row r="555" spans="1:12" ht="14.25" customHeight="1">
      <c r="A555" s="138"/>
      <c r="B555" s="97"/>
      <c r="C555" s="139"/>
      <c r="D555" s="116"/>
      <c r="E555" s="101"/>
      <c r="F555" s="101"/>
      <c r="G555" s="101"/>
      <c r="H555" s="101"/>
      <c r="I555" s="101"/>
      <c r="J555" s="101"/>
      <c r="K555" s="101"/>
      <c r="L555" s="101"/>
    </row>
    <row r="556" spans="1:12" ht="14.25" customHeight="1">
      <c r="A556" s="138"/>
      <c r="B556" s="97"/>
      <c r="C556" s="139"/>
      <c r="D556" s="116"/>
      <c r="E556" s="101"/>
      <c r="F556" s="101"/>
      <c r="G556" s="101"/>
      <c r="H556" s="101"/>
      <c r="I556" s="101"/>
      <c r="J556" s="101"/>
      <c r="K556" s="101"/>
      <c r="L556" s="101"/>
    </row>
    <row r="557" spans="1:12" ht="14.25" customHeight="1">
      <c r="A557" s="138"/>
      <c r="B557" s="97"/>
      <c r="C557" s="139"/>
      <c r="D557" s="116"/>
      <c r="E557" s="101"/>
      <c r="F557" s="101"/>
      <c r="G557" s="101"/>
      <c r="H557" s="101"/>
      <c r="I557" s="101"/>
      <c r="J557" s="101"/>
      <c r="K557" s="101"/>
      <c r="L557" s="101"/>
    </row>
    <row r="558" spans="1:12" ht="14.25" customHeight="1">
      <c r="A558" s="138"/>
      <c r="B558" s="97"/>
      <c r="C558" s="139"/>
      <c r="D558" s="116"/>
      <c r="E558" s="101"/>
      <c r="F558" s="101"/>
      <c r="G558" s="101"/>
      <c r="H558" s="101"/>
      <c r="I558" s="101"/>
      <c r="J558" s="101"/>
      <c r="K558" s="101"/>
      <c r="L558" s="101"/>
    </row>
    <row r="559" spans="1:12" ht="14.25" customHeight="1">
      <c r="A559" s="138"/>
      <c r="B559" s="97"/>
      <c r="C559" s="139"/>
      <c r="D559" s="116"/>
      <c r="E559" s="101"/>
      <c r="F559" s="101"/>
      <c r="G559" s="101"/>
      <c r="H559" s="101"/>
      <c r="I559" s="101"/>
      <c r="J559" s="101"/>
      <c r="K559" s="101"/>
      <c r="L559" s="101"/>
    </row>
    <row r="560" spans="1:12" ht="14.25" customHeight="1">
      <c r="A560" s="138"/>
      <c r="B560" s="97"/>
      <c r="C560" s="139"/>
      <c r="D560" s="116"/>
      <c r="E560" s="101"/>
      <c r="F560" s="101"/>
      <c r="G560" s="101"/>
      <c r="H560" s="101"/>
      <c r="I560" s="101"/>
      <c r="J560" s="101"/>
      <c r="K560" s="101"/>
      <c r="L560" s="101"/>
    </row>
    <row r="561" spans="1:12" ht="14.25" customHeight="1">
      <c r="A561" s="138"/>
      <c r="B561" s="97"/>
      <c r="C561" s="139"/>
      <c r="D561" s="116"/>
      <c r="E561" s="101"/>
      <c r="F561" s="101"/>
      <c r="G561" s="101"/>
      <c r="H561" s="101"/>
      <c r="I561" s="101"/>
      <c r="J561" s="101"/>
      <c r="K561" s="101"/>
      <c r="L561" s="101"/>
    </row>
    <row r="562" spans="1:12" ht="14.25" customHeight="1">
      <c r="A562" s="138"/>
      <c r="B562" s="97"/>
      <c r="C562" s="139"/>
      <c r="D562" s="116"/>
      <c r="E562" s="101"/>
      <c r="F562" s="101"/>
      <c r="G562" s="101"/>
      <c r="H562" s="101"/>
      <c r="I562" s="101"/>
      <c r="J562" s="101"/>
      <c r="K562" s="101"/>
      <c r="L562" s="101"/>
    </row>
    <row r="563" spans="1:12" ht="14.25" customHeight="1">
      <c r="A563" s="138"/>
      <c r="B563" s="97"/>
      <c r="C563" s="139"/>
      <c r="D563" s="116"/>
      <c r="E563" s="101"/>
      <c r="F563" s="101"/>
      <c r="G563" s="101"/>
      <c r="H563" s="101"/>
      <c r="I563" s="101"/>
      <c r="J563" s="101"/>
      <c r="K563" s="101"/>
      <c r="L563" s="101"/>
    </row>
    <row r="564" spans="1:12" ht="14.25" customHeight="1">
      <c r="A564" s="138"/>
      <c r="B564" s="97"/>
      <c r="C564" s="139"/>
      <c r="D564" s="116"/>
      <c r="E564" s="101"/>
      <c r="F564" s="101"/>
      <c r="G564" s="101"/>
      <c r="H564" s="101"/>
      <c r="I564" s="101"/>
      <c r="J564" s="101"/>
      <c r="K564" s="101"/>
      <c r="L564" s="101"/>
    </row>
    <row r="565" spans="1:12" ht="14.25" customHeight="1">
      <c r="A565" s="138"/>
      <c r="B565" s="97"/>
      <c r="C565" s="139"/>
      <c r="D565" s="116"/>
      <c r="E565" s="101"/>
      <c r="F565" s="101"/>
      <c r="G565" s="101"/>
      <c r="H565" s="101"/>
      <c r="I565" s="101"/>
      <c r="J565" s="101"/>
      <c r="K565" s="101"/>
      <c r="L565" s="101"/>
    </row>
    <row r="566" spans="1:12" ht="14.25" customHeight="1">
      <c r="A566" s="138"/>
      <c r="B566" s="97"/>
      <c r="C566" s="139"/>
      <c r="D566" s="116"/>
      <c r="E566" s="101"/>
      <c r="F566" s="101"/>
      <c r="G566" s="101"/>
      <c r="H566" s="101"/>
      <c r="I566" s="101"/>
      <c r="J566" s="101"/>
      <c r="K566" s="101"/>
      <c r="L566" s="101"/>
    </row>
    <row r="567" spans="1:12" ht="14.25" customHeight="1">
      <c r="A567" s="138"/>
      <c r="B567" s="97"/>
      <c r="C567" s="139"/>
      <c r="D567" s="116"/>
      <c r="E567" s="101"/>
      <c r="F567" s="101"/>
      <c r="G567" s="101"/>
      <c r="H567" s="101"/>
      <c r="I567" s="101"/>
      <c r="J567" s="101"/>
      <c r="K567" s="101"/>
      <c r="L567" s="101"/>
    </row>
    <row r="568" spans="1:12" ht="14.25" customHeight="1">
      <c r="A568" s="138"/>
      <c r="B568" s="97"/>
      <c r="C568" s="139"/>
      <c r="D568" s="116"/>
      <c r="E568" s="101"/>
      <c r="F568" s="101"/>
      <c r="G568" s="101"/>
      <c r="H568" s="101"/>
      <c r="I568" s="101"/>
      <c r="J568" s="101"/>
      <c r="K568" s="101"/>
      <c r="L568" s="101"/>
    </row>
    <row r="569" spans="1:12" ht="14.25" customHeight="1">
      <c r="A569" s="138"/>
      <c r="B569" s="97"/>
      <c r="C569" s="139"/>
      <c r="D569" s="116"/>
      <c r="E569" s="101"/>
      <c r="F569" s="101"/>
      <c r="G569" s="101"/>
      <c r="H569" s="101"/>
      <c r="I569" s="101"/>
      <c r="J569" s="101"/>
      <c r="K569" s="101"/>
      <c r="L569" s="101"/>
    </row>
    <row r="570" spans="1:12" ht="14.25" customHeight="1">
      <c r="A570" s="138"/>
      <c r="B570" s="97"/>
      <c r="C570" s="139"/>
      <c r="D570" s="116"/>
      <c r="E570" s="101"/>
      <c r="F570" s="101"/>
      <c r="G570" s="101"/>
      <c r="H570" s="101"/>
      <c r="I570" s="101"/>
      <c r="J570" s="101"/>
      <c r="K570" s="101"/>
      <c r="L570" s="101"/>
    </row>
    <row r="571" spans="1:12" ht="14.25" customHeight="1">
      <c r="A571" s="138"/>
      <c r="B571" s="97"/>
      <c r="C571" s="139"/>
      <c r="D571" s="116"/>
      <c r="E571" s="101"/>
      <c r="F571" s="101"/>
      <c r="G571" s="101"/>
      <c r="H571" s="101"/>
      <c r="I571" s="101"/>
      <c r="J571" s="101"/>
      <c r="K571" s="101"/>
      <c r="L571" s="101"/>
    </row>
    <row r="572" spans="1:12" ht="14.25" customHeight="1">
      <c r="A572" s="138"/>
      <c r="B572" s="97"/>
      <c r="C572" s="139"/>
      <c r="D572" s="116"/>
      <c r="E572" s="101"/>
      <c r="F572" s="101"/>
      <c r="G572" s="101"/>
      <c r="H572" s="101"/>
      <c r="I572" s="101"/>
      <c r="J572" s="101"/>
      <c r="K572" s="101"/>
      <c r="L572" s="101"/>
    </row>
    <row r="573" spans="1:12" ht="14.25" customHeight="1">
      <c r="A573" s="138"/>
      <c r="B573" s="97"/>
      <c r="C573" s="139"/>
      <c r="D573" s="116"/>
      <c r="E573" s="101"/>
      <c r="F573" s="101"/>
      <c r="G573" s="101"/>
      <c r="H573" s="101"/>
      <c r="I573" s="101"/>
      <c r="J573" s="101"/>
      <c r="K573" s="101"/>
      <c r="L573" s="101"/>
    </row>
    <row r="574" spans="1:12" ht="14.25" customHeight="1">
      <c r="A574" s="138"/>
      <c r="B574" s="97"/>
      <c r="C574" s="139"/>
      <c r="D574" s="116"/>
      <c r="E574" s="101"/>
      <c r="F574" s="101"/>
      <c r="G574" s="101"/>
      <c r="H574" s="101"/>
      <c r="I574" s="101"/>
      <c r="J574" s="101"/>
      <c r="K574" s="101"/>
      <c r="L574" s="101"/>
    </row>
    <row r="575" spans="1:12" ht="14.25" customHeight="1">
      <c r="A575" s="138"/>
      <c r="B575" s="97"/>
      <c r="C575" s="139"/>
      <c r="D575" s="116"/>
      <c r="E575" s="101"/>
      <c r="F575" s="101"/>
      <c r="G575" s="101"/>
      <c r="H575" s="101"/>
      <c r="I575" s="101"/>
      <c r="J575" s="101"/>
      <c r="K575" s="101"/>
      <c r="L575" s="101"/>
    </row>
    <row r="576" spans="1:12" ht="14.25" customHeight="1">
      <c r="A576" s="138"/>
      <c r="B576" s="97"/>
      <c r="C576" s="139"/>
      <c r="D576" s="116"/>
      <c r="E576" s="101"/>
      <c r="F576" s="101"/>
      <c r="G576" s="101"/>
      <c r="H576" s="101"/>
      <c r="I576" s="101"/>
      <c r="J576" s="101"/>
      <c r="K576" s="101"/>
      <c r="L576" s="101"/>
    </row>
    <row r="577" spans="1:12" ht="14.25" customHeight="1">
      <c r="A577" s="138"/>
      <c r="B577" s="97"/>
      <c r="C577" s="139"/>
      <c r="D577" s="116"/>
      <c r="E577" s="101"/>
      <c r="F577" s="101"/>
      <c r="G577" s="101"/>
      <c r="H577" s="101"/>
      <c r="I577" s="101"/>
      <c r="J577" s="101"/>
      <c r="K577" s="101"/>
      <c r="L577" s="101"/>
    </row>
    <row r="578" spans="1:12" ht="14.25" customHeight="1">
      <c r="A578" s="138"/>
      <c r="B578" s="97"/>
      <c r="C578" s="139"/>
      <c r="D578" s="116"/>
      <c r="E578" s="101"/>
      <c r="F578" s="101"/>
      <c r="G578" s="101"/>
      <c r="H578" s="101"/>
      <c r="I578" s="101"/>
      <c r="J578" s="101"/>
      <c r="K578" s="101"/>
      <c r="L578" s="101"/>
    </row>
    <row r="579" spans="1:12" ht="14.25" customHeight="1">
      <c r="A579" s="138"/>
      <c r="B579" s="97"/>
      <c r="C579" s="139"/>
      <c r="D579" s="116"/>
      <c r="E579" s="101"/>
      <c r="F579" s="101"/>
      <c r="G579" s="101"/>
      <c r="H579" s="101"/>
      <c r="I579" s="101"/>
      <c r="J579" s="101"/>
      <c r="K579" s="101"/>
      <c r="L579" s="101"/>
    </row>
    <row r="580" spans="1:12" ht="14.25" customHeight="1">
      <c r="A580" s="138"/>
      <c r="B580" s="97"/>
      <c r="C580" s="139"/>
      <c r="D580" s="116"/>
      <c r="E580" s="101"/>
      <c r="F580" s="101"/>
      <c r="G580" s="101"/>
      <c r="H580" s="101"/>
      <c r="I580" s="101"/>
      <c r="J580" s="101"/>
      <c r="K580" s="101"/>
      <c r="L580" s="101"/>
    </row>
    <row r="581" spans="1:12" ht="14.25" customHeight="1">
      <c r="A581" s="138"/>
      <c r="B581" s="97"/>
      <c r="C581" s="139"/>
      <c r="D581" s="116"/>
      <c r="E581" s="101"/>
      <c r="F581" s="101"/>
      <c r="G581" s="101"/>
      <c r="H581" s="101"/>
      <c r="I581" s="101"/>
      <c r="J581" s="101"/>
      <c r="K581" s="101"/>
      <c r="L581" s="101"/>
    </row>
    <row r="582" spans="1:12" ht="14.25" customHeight="1">
      <c r="A582" s="138"/>
      <c r="B582" s="97"/>
      <c r="C582" s="139"/>
      <c r="D582" s="116"/>
      <c r="E582" s="101"/>
      <c r="F582" s="101"/>
      <c r="G582" s="101"/>
      <c r="H582" s="101"/>
      <c r="I582" s="101"/>
      <c r="J582" s="101"/>
      <c r="K582" s="101"/>
      <c r="L582" s="101"/>
    </row>
    <row r="583" spans="1:12" ht="14.25" customHeight="1">
      <c r="A583" s="138"/>
      <c r="B583" s="97"/>
      <c r="C583" s="139"/>
      <c r="D583" s="116"/>
      <c r="E583" s="101"/>
      <c r="F583" s="101"/>
      <c r="G583" s="101"/>
      <c r="H583" s="101"/>
      <c r="I583" s="101"/>
      <c r="J583" s="101"/>
      <c r="K583" s="101"/>
      <c r="L583" s="101"/>
    </row>
    <row r="584" spans="1:12" ht="14.25" customHeight="1">
      <c r="A584" s="138"/>
      <c r="B584" s="97"/>
      <c r="C584" s="139"/>
      <c r="D584" s="116"/>
      <c r="E584" s="101"/>
      <c r="F584" s="101"/>
      <c r="G584" s="101"/>
      <c r="H584" s="101"/>
      <c r="I584" s="101"/>
      <c r="J584" s="101"/>
      <c r="K584" s="101"/>
      <c r="L584" s="101"/>
    </row>
    <row r="585" spans="1:12" ht="14.25" customHeight="1">
      <c r="A585" s="138"/>
      <c r="B585" s="97"/>
      <c r="C585" s="139"/>
      <c r="D585" s="116"/>
      <c r="E585" s="101"/>
      <c r="F585" s="101"/>
      <c r="G585" s="101"/>
      <c r="H585" s="101"/>
      <c r="I585" s="101"/>
      <c r="J585" s="101"/>
      <c r="K585" s="101"/>
      <c r="L585" s="101"/>
    </row>
    <row r="586" spans="1:12" ht="14.25" customHeight="1">
      <c r="A586" s="138"/>
      <c r="B586" s="97"/>
      <c r="C586" s="139"/>
      <c r="D586" s="116"/>
      <c r="E586" s="101"/>
      <c r="F586" s="101"/>
      <c r="G586" s="101"/>
      <c r="H586" s="101"/>
      <c r="I586" s="101"/>
      <c r="J586" s="101"/>
      <c r="K586" s="101"/>
      <c r="L586" s="101"/>
    </row>
    <row r="587" spans="1:12" ht="14.25" customHeight="1">
      <c r="A587" s="138"/>
      <c r="B587" s="97"/>
      <c r="C587" s="139"/>
      <c r="D587" s="116"/>
      <c r="E587" s="101"/>
      <c r="F587" s="101"/>
      <c r="G587" s="101"/>
      <c r="H587" s="101"/>
      <c r="I587" s="101"/>
      <c r="J587" s="101"/>
      <c r="K587" s="101"/>
      <c r="L587" s="101"/>
    </row>
    <row r="588" spans="1:12" ht="14.25" customHeight="1">
      <c r="A588" s="138"/>
      <c r="B588" s="97"/>
      <c r="C588" s="139"/>
      <c r="D588" s="116"/>
      <c r="E588" s="101"/>
      <c r="F588" s="101"/>
      <c r="G588" s="101"/>
      <c r="H588" s="101"/>
      <c r="I588" s="101"/>
      <c r="J588" s="101"/>
      <c r="K588" s="101"/>
      <c r="L588" s="101"/>
    </row>
    <row r="589" spans="1:12" ht="14.25" customHeight="1">
      <c r="A589" s="138"/>
      <c r="B589" s="97"/>
      <c r="C589" s="139"/>
      <c r="D589" s="116"/>
      <c r="E589" s="101"/>
      <c r="F589" s="101"/>
      <c r="G589" s="101"/>
      <c r="H589" s="101"/>
      <c r="I589" s="101"/>
      <c r="J589" s="101"/>
      <c r="K589" s="101"/>
      <c r="L589" s="101"/>
    </row>
    <row r="590" spans="1:12" ht="14.25" customHeight="1">
      <c r="A590" s="138"/>
      <c r="B590" s="97"/>
      <c r="C590" s="139"/>
      <c r="D590" s="116"/>
      <c r="E590" s="101"/>
      <c r="F590" s="101"/>
      <c r="G590" s="101"/>
      <c r="H590" s="101"/>
      <c r="I590" s="101"/>
      <c r="J590" s="101"/>
      <c r="K590" s="101"/>
      <c r="L590" s="101"/>
    </row>
    <row r="591" spans="1:12" ht="14.25" customHeight="1">
      <c r="A591" s="138"/>
      <c r="B591" s="97"/>
      <c r="C591" s="139"/>
      <c r="D591" s="116"/>
      <c r="E591" s="101"/>
      <c r="F591" s="101"/>
      <c r="G591" s="101"/>
      <c r="H591" s="101"/>
      <c r="I591" s="101"/>
      <c r="J591" s="101"/>
      <c r="K591" s="101"/>
      <c r="L591" s="101"/>
    </row>
    <row r="592" spans="1:12" ht="14.25" customHeight="1">
      <c r="A592" s="138"/>
      <c r="B592" s="97"/>
      <c r="C592" s="139"/>
      <c r="D592" s="116"/>
      <c r="E592" s="101"/>
      <c r="F592" s="101"/>
      <c r="G592" s="101"/>
      <c r="H592" s="101"/>
      <c r="I592" s="101"/>
      <c r="J592" s="101"/>
      <c r="K592" s="101"/>
      <c r="L592" s="101"/>
    </row>
    <row r="593" spans="1:12" ht="14.25" customHeight="1">
      <c r="A593" s="138"/>
      <c r="B593" s="97"/>
      <c r="C593" s="139"/>
      <c r="D593" s="116"/>
      <c r="E593" s="101"/>
      <c r="F593" s="101"/>
      <c r="G593" s="101"/>
      <c r="H593" s="101"/>
      <c r="I593" s="101"/>
      <c r="J593" s="101"/>
      <c r="K593" s="101"/>
      <c r="L593" s="101"/>
    </row>
    <row r="594" spans="1:12" ht="14.25" customHeight="1">
      <c r="A594" s="138"/>
      <c r="B594" s="97"/>
      <c r="C594" s="139"/>
      <c r="D594" s="116"/>
      <c r="E594" s="101"/>
      <c r="F594" s="101"/>
      <c r="G594" s="101"/>
      <c r="H594" s="101"/>
      <c r="I594" s="101"/>
      <c r="J594" s="101"/>
      <c r="K594" s="101"/>
      <c r="L594" s="101"/>
    </row>
    <row r="595" spans="1:12" ht="14.25" customHeight="1">
      <c r="A595" s="138"/>
      <c r="B595" s="97"/>
      <c r="C595" s="139"/>
      <c r="D595" s="116"/>
      <c r="E595" s="101"/>
      <c r="F595" s="101"/>
      <c r="G595" s="101"/>
      <c r="H595" s="101"/>
      <c r="I595" s="101"/>
      <c r="J595" s="101"/>
      <c r="K595" s="101"/>
      <c r="L595" s="101"/>
    </row>
    <row r="596" spans="1:12" ht="14.25" customHeight="1">
      <c r="A596" s="138"/>
      <c r="B596" s="97"/>
      <c r="C596" s="139"/>
      <c r="D596" s="116"/>
      <c r="E596" s="101"/>
      <c r="F596" s="101"/>
      <c r="G596" s="101"/>
      <c r="H596" s="101"/>
      <c r="I596" s="101"/>
      <c r="J596" s="101"/>
      <c r="K596" s="101"/>
      <c r="L596" s="101"/>
    </row>
    <row r="597" spans="1:12" ht="14.25" customHeight="1">
      <c r="A597" s="138"/>
      <c r="B597" s="97"/>
      <c r="C597" s="139"/>
      <c r="D597" s="116"/>
      <c r="E597" s="101"/>
      <c r="F597" s="101"/>
      <c r="G597" s="101"/>
      <c r="H597" s="101"/>
      <c r="I597" s="101"/>
      <c r="J597" s="101"/>
      <c r="K597" s="101"/>
      <c r="L597" s="101"/>
    </row>
    <row r="598" spans="1:12" ht="14.25" customHeight="1">
      <c r="A598" s="138"/>
      <c r="B598" s="97"/>
      <c r="C598" s="139"/>
      <c r="D598" s="116"/>
      <c r="E598" s="101"/>
      <c r="F598" s="101"/>
      <c r="G598" s="101"/>
      <c r="H598" s="101"/>
      <c r="I598" s="101"/>
      <c r="J598" s="101"/>
      <c r="K598" s="101"/>
      <c r="L598" s="101"/>
    </row>
    <row r="599" spans="1:12" ht="14.25" customHeight="1">
      <c r="A599" s="138"/>
      <c r="B599" s="97"/>
      <c r="C599" s="139"/>
      <c r="D599" s="116"/>
      <c r="E599" s="101"/>
      <c r="F599" s="101"/>
      <c r="G599" s="101"/>
      <c r="H599" s="101"/>
      <c r="I599" s="101"/>
      <c r="J599" s="101"/>
      <c r="K599" s="101"/>
      <c r="L599" s="101"/>
    </row>
    <row r="600" spans="1:12" ht="14.25" customHeight="1">
      <c r="A600" s="138"/>
      <c r="B600" s="97"/>
      <c r="C600" s="139"/>
      <c r="D600" s="116"/>
      <c r="E600" s="101"/>
      <c r="F600" s="101"/>
      <c r="G600" s="101"/>
      <c r="H600" s="101"/>
      <c r="I600" s="101"/>
      <c r="J600" s="101"/>
      <c r="K600" s="101"/>
      <c r="L600" s="101"/>
    </row>
    <row r="601" spans="1:12" ht="14.25" customHeight="1">
      <c r="A601" s="138"/>
      <c r="B601" s="97"/>
      <c r="C601" s="139"/>
      <c r="D601" s="116"/>
      <c r="E601" s="101"/>
      <c r="F601" s="101"/>
      <c r="G601" s="101"/>
      <c r="H601" s="101"/>
      <c r="I601" s="101"/>
      <c r="J601" s="101"/>
      <c r="K601" s="101"/>
      <c r="L601" s="101"/>
    </row>
    <row r="602" spans="1:12" ht="14.25" customHeight="1">
      <c r="A602" s="138"/>
      <c r="B602" s="97"/>
      <c r="C602" s="139"/>
      <c r="D602" s="116"/>
      <c r="E602" s="101"/>
      <c r="F602" s="101"/>
      <c r="G602" s="101"/>
      <c r="H602" s="101"/>
      <c r="I602" s="101"/>
      <c r="J602" s="101"/>
      <c r="K602" s="101"/>
      <c r="L602" s="101"/>
    </row>
    <row r="603" spans="1:12" ht="14.25" customHeight="1">
      <c r="A603" s="138"/>
      <c r="B603" s="97"/>
      <c r="C603" s="139"/>
      <c r="D603" s="116"/>
      <c r="E603" s="101"/>
      <c r="F603" s="101"/>
      <c r="G603" s="101"/>
      <c r="H603" s="101"/>
      <c r="I603" s="101"/>
      <c r="J603" s="101"/>
      <c r="K603" s="101"/>
      <c r="L603" s="101"/>
    </row>
    <row r="604" spans="1:12" ht="14.25" customHeight="1">
      <c r="A604" s="138"/>
      <c r="B604" s="97"/>
      <c r="C604" s="139"/>
      <c r="D604" s="116"/>
      <c r="E604" s="101"/>
      <c r="F604" s="101"/>
      <c r="G604" s="101"/>
      <c r="H604" s="101"/>
      <c r="I604" s="101"/>
      <c r="J604" s="101"/>
      <c r="K604" s="101"/>
      <c r="L604" s="101"/>
    </row>
    <row r="605" spans="1:12" ht="14.25" customHeight="1">
      <c r="A605" s="138"/>
      <c r="B605" s="97"/>
      <c r="C605" s="139"/>
      <c r="D605" s="116"/>
      <c r="E605" s="101"/>
      <c r="F605" s="101"/>
      <c r="G605" s="101"/>
      <c r="H605" s="101"/>
      <c r="I605" s="101"/>
      <c r="J605" s="101"/>
      <c r="K605" s="101"/>
      <c r="L605" s="101"/>
    </row>
    <row r="606" spans="1:12" ht="14.25" customHeight="1">
      <c r="A606" s="138"/>
      <c r="B606" s="97"/>
      <c r="C606" s="139"/>
      <c r="D606" s="116"/>
      <c r="E606" s="101"/>
      <c r="F606" s="101"/>
      <c r="G606" s="101"/>
      <c r="H606" s="101"/>
      <c r="I606" s="101"/>
      <c r="J606" s="101"/>
      <c r="K606" s="101"/>
      <c r="L606" s="101"/>
    </row>
    <row r="607" spans="1:12" ht="14.25" customHeight="1">
      <c r="A607" s="138"/>
      <c r="B607" s="97"/>
      <c r="C607" s="139"/>
      <c r="D607" s="116"/>
      <c r="E607" s="101"/>
      <c r="F607" s="101"/>
      <c r="G607" s="101"/>
      <c r="H607" s="101"/>
      <c r="I607" s="101"/>
      <c r="J607" s="101"/>
      <c r="K607" s="101"/>
      <c r="L607" s="101"/>
    </row>
    <row r="608" spans="1:12" ht="14.25" customHeight="1">
      <c r="A608" s="138"/>
      <c r="B608" s="97"/>
      <c r="C608" s="139"/>
      <c r="D608" s="116"/>
      <c r="E608" s="101"/>
      <c r="F608" s="101"/>
      <c r="G608" s="101"/>
      <c r="H608" s="101"/>
      <c r="I608" s="101"/>
      <c r="J608" s="101"/>
      <c r="K608" s="101"/>
      <c r="L608" s="101"/>
    </row>
    <row r="609" spans="1:12" ht="14.25" customHeight="1">
      <c r="A609" s="138"/>
      <c r="B609" s="97"/>
      <c r="C609" s="139"/>
      <c r="D609" s="116"/>
      <c r="E609" s="101"/>
      <c r="F609" s="101"/>
      <c r="G609" s="101"/>
      <c r="H609" s="101"/>
      <c r="I609" s="101"/>
      <c r="J609" s="101"/>
      <c r="K609" s="101"/>
      <c r="L609" s="101"/>
    </row>
    <row r="610" spans="1:12" ht="14.25" customHeight="1">
      <c r="A610" s="138"/>
      <c r="B610" s="97"/>
      <c r="C610" s="139"/>
      <c r="D610" s="116"/>
      <c r="E610" s="101"/>
      <c r="F610" s="101"/>
      <c r="G610" s="101"/>
      <c r="H610" s="101"/>
      <c r="I610" s="101"/>
      <c r="J610" s="101"/>
      <c r="K610" s="101"/>
      <c r="L610" s="101"/>
    </row>
    <row r="611" spans="1:12" ht="14.25" customHeight="1">
      <c r="A611" s="138"/>
      <c r="B611" s="97"/>
      <c r="C611" s="139"/>
      <c r="D611" s="116"/>
      <c r="E611" s="101"/>
      <c r="F611" s="101"/>
      <c r="G611" s="101"/>
      <c r="H611" s="101"/>
      <c r="I611" s="101"/>
      <c r="J611" s="101"/>
      <c r="K611" s="101"/>
      <c r="L611" s="101"/>
    </row>
    <row r="612" spans="1:12" ht="14.25" customHeight="1">
      <c r="A612" s="138"/>
      <c r="B612" s="97"/>
      <c r="C612" s="139"/>
      <c r="D612" s="116"/>
      <c r="E612" s="101"/>
      <c r="F612" s="101"/>
      <c r="G612" s="101"/>
      <c r="H612" s="101"/>
      <c r="I612" s="101"/>
      <c r="J612" s="101"/>
      <c r="K612" s="101"/>
      <c r="L612" s="101"/>
    </row>
    <row r="613" spans="1:12" ht="14.25" customHeight="1">
      <c r="A613" s="138"/>
      <c r="B613" s="97"/>
      <c r="C613" s="139"/>
      <c r="D613" s="116"/>
      <c r="E613" s="101"/>
      <c r="F613" s="101"/>
      <c r="G613" s="101"/>
      <c r="H613" s="101"/>
      <c r="I613" s="101"/>
      <c r="J613" s="101"/>
      <c r="K613" s="101"/>
      <c r="L613" s="101"/>
    </row>
    <row r="614" spans="1:12" ht="14.25" customHeight="1">
      <c r="A614" s="138"/>
      <c r="B614" s="97"/>
      <c r="C614" s="139"/>
      <c r="D614" s="116"/>
      <c r="E614" s="101"/>
      <c r="F614" s="101"/>
      <c r="G614" s="101"/>
      <c r="H614" s="101"/>
      <c r="I614" s="101"/>
      <c r="J614" s="101"/>
      <c r="K614" s="101"/>
      <c r="L614" s="101"/>
    </row>
    <row r="615" spans="1:12" ht="14.25" customHeight="1">
      <c r="A615" s="138"/>
      <c r="B615" s="97"/>
      <c r="C615" s="139"/>
      <c r="D615" s="116"/>
      <c r="E615" s="101"/>
      <c r="F615" s="101"/>
      <c r="G615" s="101"/>
      <c r="H615" s="101"/>
      <c r="I615" s="101"/>
      <c r="J615" s="101"/>
      <c r="K615" s="101"/>
      <c r="L615" s="101"/>
    </row>
    <row r="616" spans="1:12" ht="14.25" customHeight="1">
      <c r="A616" s="138"/>
      <c r="B616" s="97"/>
      <c r="C616" s="139"/>
      <c r="D616" s="116"/>
      <c r="E616" s="101"/>
      <c r="F616" s="101"/>
      <c r="G616" s="101"/>
      <c r="H616" s="101"/>
      <c r="I616" s="101"/>
      <c r="J616" s="101"/>
      <c r="K616" s="101"/>
      <c r="L616" s="101"/>
    </row>
    <row r="617" spans="1:12" ht="14.25" customHeight="1">
      <c r="A617" s="138"/>
      <c r="B617" s="97"/>
      <c r="C617" s="139"/>
      <c r="D617" s="116"/>
      <c r="E617" s="101"/>
      <c r="F617" s="101"/>
      <c r="G617" s="101"/>
      <c r="H617" s="101"/>
      <c r="I617" s="101"/>
      <c r="J617" s="101"/>
      <c r="K617" s="101"/>
      <c r="L617" s="101"/>
    </row>
    <row r="618" spans="1:12" ht="14.25" customHeight="1">
      <c r="A618" s="138"/>
      <c r="B618" s="97"/>
      <c r="C618" s="139"/>
      <c r="D618" s="116"/>
      <c r="E618" s="101"/>
      <c r="F618" s="101"/>
      <c r="G618" s="101"/>
      <c r="H618" s="101"/>
      <c r="I618" s="101"/>
      <c r="J618" s="101"/>
      <c r="K618" s="101"/>
      <c r="L618" s="101"/>
    </row>
    <row r="619" spans="1:12" ht="14.25" customHeight="1">
      <c r="A619" s="138"/>
      <c r="B619" s="97"/>
      <c r="C619" s="139"/>
      <c r="D619" s="116"/>
      <c r="E619" s="101"/>
      <c r="F619" s="101"/>
      <c r="G619" s="101"/>
      <c r="H619" s="101"/>
      <c r="I619" s="101"/>
      <c r="J619" s="101"/>
      <c r="K619" s="101"/>
      <c r="L619" s="101"/>
    </row>
    <row r="620" spans="1:12" ht="14.25" customHeight="1">
      <c r="A620" s="138"/>
      <c r="B620" s="97"/>
      <c r="C620" s="139"/>
      <c r="D620" s="116"/>
      <c r="E620" s="101"/>
      <c r="F620" s="101"/>
      <c r="G620" s="101"/>
      <c r="H620" s="101"/>
      <c r="I620" s="101"/>
      <c r="J620" s="101"/>
      <c r="K620" s="101"/>
      <c r="L620" s="101"/>
    </row>
    <row r="621" spans="1:12" ht="14.25" customHeight="1">
      <c r="A621" s="138"/>
      <c r="B621" s="97"/>
      <c r="C621" s="139"/>
      <c r="D621" s="116"/>
      <c r="E621" s="101"/>
      <c r="F621" s="101"/>
      <c r="G621" s="101"/>
      <c r="H621" s="101"/>
      <c r="I621" s="101"/>
      <c r="J621" s="101"/>
      <c r="K621" s="101"/>
      <c r="L621" s="101"/>
    </row>
    <row r="622" spans="1:12" ht="14.25" customHeight="1">
      <c r="A622" s="138"/>
      <c r="B622" s="97"/>
      <c r="C622" s="139"/>
      <c r="D622" s="116"/>
      <c r="E622" s="101"/>
      <c r="F622" s="101"/>
      <c r="G622" s="101"/>
      <c r="H622" s="101"/>
      <c r="I622" s="101"/>
      <c r="J622" s="101"/>
      <c r="K622" s="101"/>
      <c r="L622" s="101"/>
    </row>
    <row r="623" spans="1:12" ht="14.25" customHeight="1">
      <c r="A623" s="138"/>
      <c r="B623" s="97"/>
      <c r="C623" s="139"/>
      <c r="D623" s="116"/>
      <c r="E623" s="101"/>
      <c r="F623" s="101"/>
      <c r="G623" s="101"/>
      <c r="H623" s="101"/>
      <c r="I623" s="101"/>
      <c r="J623" s="101"/>
      <c r="K623" s="101"/>
      <c r="L623" s="101"/>
    </row>
    <row r="624" spans="1:12" ht="14.25" customHeight="1">
      <c r="A624" s="138"/>
      <c r="B624" s="97"/>
      <c r="C624" s="139"/>
      <c r="D624" s="116"/>
      <c r="E624" s="101"/>
      <c r="F624" s="101"/>
      <c r="G624" s="101"/>
      <c r="H624" s="101"/>
      <c r="I624" s="101"/>
      <c r="J624" s="101"/>
      <c r="K624" s="101"/>
      <c r="L624" s="101"/>
    </row>
    <row r="625" spans="1:12" ht="14.25" customHeight="1">
      <c r="A625" s="138"/>
      <c r="B625" s="97"/>
      <c r="C625" s="139"/>
      <c r="D625" s="116"/>
      <c r="E625" s="101"/>
      <c r="F625" s="101"/>
      <c r="G625" s="101"/>
      <c r="H625" s="101"/>
      <c r="I625" s="101"/>
      <c r="J625" s="101"/>
      <c r="K625" s="101"/>
      <c r="L625" s="101"/>
    </row>
    <row r="626" spans="1:12" ht="14.25" customHeight="1">
      <c r="A626" s="138"/>
      <c r="B626" s="97"/>
      <c r="C626" s="139"/>
      <c r="D626" s="116"/>
      <c r="E626" s="101"/>
      <c r="F626" s="101"/>
      <c r="G626" s="101"/>
      <c r="H626" s="101"/>
      <c r="I626" s="101"/>
      <c r="J626" s="101"/>
      <c r="K626" s="101"/>
      <c r="L626" s="101"/>
    </row>
    <row r="627" spans="1:12" ht="14.25" customHeight="1">
      <c r="A627" s="138"/>
      <c r="B627" s="97"/>
      <c r="C627" s="139"/>
      <c r="D627" s="116"/>
      <c r="E627" s="101"/>
      <c r="F627" s="101"/>
      <c r="G627" s="101"/>
      <c r="H627" s="101"/>
      <c r="I627" s="101"/>
      <c r="J627" s="101"/>
      <c r="K627" s="101"/>
      <c r="L627" s="101"/>
    </row>
    <row r="628" spans="1:12" ht="14.25" customHeight="1">
      <c r="A628" s="138"/>
      <c r="B628" s="97"/>
      <c r="C628" s="139"/>
      <c r="D628" s="116"/>
      <c r="E628" s="101"/>
      <c r="F628" s="101"/>
      <c r="G628" s="101"/>
      <c r="H628" s="101"/>
      <c r="I628" s="101"/>
      <c r="J628" s="101"/>
      <c r="K628" s="101"/>
      <c r="L628" s="101"/>
    </row>
    <row r="629" spans="1:12" ht="14.25" customHeight="1">
      <c r="A629" s="138"/>
      <c r="B629" s="97"/>
      <c r="C629" s="139"/>
      <c r="D629" s="116"/>
      <c r="E629" s="101"/>
      <c r="F629" s="101"/>
      <c r="G629" s="101"/>
      <c r="H629" s="101"/>
      <c r="I629" s="101"/>
      <c r="J629" s="101"/>
      <c r="K629" s="101"/>
      <c r="L629" s="101"/>
    </row>
    <row r="630" spans="1:12" ht="14.25" customHeight="1">
      <c r="A630" s="138"/>
      <c r="B630" s="97"/>
      <c r="C630" s="139"/>
      <c r="D630" s="116"/>
      <c r="E630" s="101"/>
      <c r="F630" s="101"/>
      <c r="G630" s="101"/>
      <c r="H630" s="101"/>
      <c r="I630" s="101"/>
      <c r="J630" s="101"/>
      <c r="K630" s="101"/>
      <c r="L630" s="101"/>
    </row>
    <row r="631" spans="1:12" ht="14.25" customHeight="1">
      <c r="A631" s="138"/>
      <c r="B631" s="97"/>
      <c r="C631" s="139"/>
      <c r="D631" s="116"/>
      <c r="E631" s="101"/>
      <c r="F631" s="101"/>
      <c r="G631" s="101"/>
      <c r="H631" s="101"/>
      <c r="I631" s="101"/>
      <c r="J631" s="101"/>
      <c r="K631" s="101"/>
      <c r="L631" s="101"/>
    </row>
    <row r="632" spans="1:12" ht="14.25" customHeight="1">
      <c r="A632" s="138"/>
      <c r="B632" s="97"/>
      <c r="C632" s="139"/>
      <c r="D632" s="116"/>
      <c r="E632" s="101"/>
      <c r="F632" s="101"/>
      <c r="G632" s="101"/>
      <c r="H632" s="101"/>
      <c r="I632" s="101"/>
      <c r="J632" s="101"/>
      <c r="K632" s="101"/>
      <c r="L632" s="101"/>
    </row>
    <row r="633" spans="1:12" ht="14.25" customHeight="1">
      <c r="A633" s="138"/>
      <c r="B633" s="97"/>
      <c r="C633" s="139"/>
      <c r="D633" s="116"/>
      <c r="E633" s="101"/>
      <c r="F633" s="101"/>
      <c r="G633" s="101"/>
      <c r="H633" s="101"/>
      <c r="I633" s="101"/>
      <c r="J633" s="101"/>
      <c r="K633" s="101"/>
      <c r="L633" s="101"/>
    </row>
    <row r="634" spans="1:12" ht="14.25" customHeight="1">
      <c r="A634" s="138"/>
      <c r="B634" s="97"/>
      <c r="C634" s="139"/>
      <c r="D634" s="116"/>
      <c r="E634" s="101"/>
      <c r="F634" s="101"/>
      <c r="G634" s="101"/>
      <c r="H634" s="101"/>
      <c r="I634" s="101"/>
      <c r="J634" s="101"/>
      <c r="K634" s="101"/>
      <c r="L634" s="101"/>
    </row>
    <row r="635" spans="1:12" ht="14.25" customHeight="1">
      <c r="A635" s="138"/>
      <c r="B635" s="97"/>
      <c r="C635" s="139"/>
      <c r="D635" s="116"/>
      <c r="E635" s="101"/>
      <c r="F635" s="101"/>
      <c r="G635" s="101"/>
      <c r="H635" s="101"/>
      <c r="I635" s="101"/>
      <c r="J635" s="101"/>
      <c r="K635" s="101"/>
      <c r="L635" s="101"/>
    </row>
    <row r="636" spans="1:12" ht="14.25" customHeight="1">
      <c r="A636" s="138"/>
      <c r="B636" s="97"/>
      <c r="C636" s="139"/>
      <c r="D636" s="116"/>
      <c r="E636" s="101"/>
      <c r="F636" s="101"/>
      <c r="G636" s="101"/>
      <c r="H636" s="101"/>
      <c r="I636" s="101"/>
      <c r="J636" s="101"/>
      <c r="K636" s="101"/>
      <c r="L636" s="101"/>
    </row>
    <row r="637" spans="1:12" ht="14.25" customHeight="1">
      <c r="A637" s="138"/>
      <c r="B637" s="97"/>
      <c r="C637" s="139"/>
      <c r="D637" s="116"/>
      <c r="E637" s="101"/>
      <c r="F637" s="101"/>
      <c r="G637" s="101"/>
      <c r="H637" s="101"/>
      <c r="I637" s="101"/>
      <c r="J637" s="101"/>
      <c r="K637" s="101"/>
      <c r="L637" s="101"/>
    </row>
    <row r="638" spans="1:12" ht="14.25" customHeight="1">
      <c r="A638" s="138"/>
      <c r="B638" s="97"/>
      <c r="C638" s="139"/>
      <c r="D638" s="116"/>
      <c r="E638" s="101"/>
      <c r="F638" s="101"/>
      <c r="G638" s="101"/>
      <c r="H638" s="101"/>
      <c r="I638" s="101"/>
      <c r="J638" s="101"/>
      <c r="K638" s="101"/>
      <c r="L638" s="101"/>
    </row>
    <row r="639" spans="1:12" ht="14.25" customHeight="1">
      <c r="A639" s="138"/>
      <c r="B639" s="97"/>
      <c r="C639" s="139"/>
      <c r="D639" s="116"/>
      <c r="E639" s="101"/>
      <c r="F639" s="101"/>
      <c r="G639" s="101"/>
      <c r="H639" s="101"/>
      <c r="I639" s="101"/>
      <c r="J639" s="101"/>
      <c r="K639" s="101"/>
      <c r="L639" s="101"/>
    </row>
    <row r="640" spans="1:12" ht="14.25" customHeight="1">
      <c r="A640" s="138"/>
      <c r="B640" s="97"/>
      <c r="C640" s="139"/>
      <c r="D640" s="116"/>
      <c r="E640" s="101"/>
      <c r="F640" s="101"/>
      <c r="G640" s="101"/>
      <c r="H640" s="101"/>
      <c r="I640" s="101"/>
      <c r="J640" s="101"/>
      <c r="K640" s="101"/>
      <c r="L640" s="101"/>
    </row>
    <row r="641" spans="1:12" ht="14.25" customHeight="1">
      <c r="A641" s="138"/>
      <c r="B641" s="97"/>
      <c r="C641" s="139"/>
      <c r="D641" s="116"/>
      <c r="E641" s="101"/>
      <c r="F641" s="101"/>
      <c r="G641" s="101"/>
      <c r="H641" s="101"/>
      <c r="I641" s="101"/>
      <c r="J641" s="101"/>
      <c r="K641" s="101"/>
      <c r="L641" s="101"/>
    </row>
    <row r="642" spans="1:12" ht="14.25" customHeight="1">
      <c r="A642" s="138"/>
      <c r="B642" s="97"/>
      <c r="C642" s="139"/>
      <c r="D642" s="116"/>
      <c r="E642" s="101"/>
      <c r="F642" s="101"/>
      <c r="G642" s="101"/>
      <c r="H642" s="101"/>
      <c r="I642" s="101"/>
      <c r="J642" s="101"/>
      <c r="K642" s="101"/>
      <c r="L642" s="101"/>
    </row>
    <row r="643" spans="1:12" ht="14.25" customHeight="1">
      <c r="A643" s="138"/>
      <c r="B643" s="97"/>
      <c r="C643" s="139"/>
      <c r="D643" s="116"/>
      <c r="E643" s="101"/>
      <c r="F643" s="101"/>
      <c r="G643" s="101"/>
      <c r="H643" s="101"/>
      <c r="I643" s="101"/>
      <c r="J643" s="101"/>
      <c r="K643" s="101"/>
      <c r="L643" s="101"/>
    </row>
    <row r="644" spans="1:12" ht="14.25" customHeight="1">
      <c r="A644" s="138"/>
      <c r="B644" s="97"/>
      <c r="C644" s="139"/>
      <c r="D644" s="116"/>
      <c r="E644" s="101"/>
      <c r="F644" s="101"/>
      <c r="G644" s="101"/>
      <c r="H644" s="101"/>
      <c r="I644" s="101"/>
      <c r="J644" s="101"/>
      <c r="K644" s="101"/>
      <c r="L644" s="101"/>
    </row>
    <row r="645" spans="1:12" ht="14.25" customHeight="1">
      <c r="A645" s="138"/>
      <c r="B645" s="97"/>
      <c r="C645" s="139"/>
      <c r="D645" s="116"/>
      <c r="E645" s="101"/>
      <c r="F645" s="101"/>
      <c r="G645" s="101"/>
      <c r="H645" s="101"/>
      <c r="I645" s="101"/>
      <c r="J645" s="101"/>
      <c r="K645" s="101"/>
      <c r="L645" s="101"/>
    </row>
    <row r="646" spans="1:12" ht="14.25" customHeight="1">
      <c r="A646" s="138"/>
      <c r="B646" s="97"/>
      <c r="C646" s="139"/>
      <c r="D646" s="116"/>
      <c r="E646" s="101"/>
      <c r="F646" s="101"/>
      <c r="G646" s="101"/>
      <c r="H646" s="101"/>
      <c r="I646" s="101"/>
      <c r="J646" s="101"/>
      <c r="K646" s="101"/>
      <c r="L646" s="101"/>
    </row>
    <row r="647" spans="1:12" ht="14.25" customHeight="1">
      <c r="A647" s="138"/>
      <c r="B647" s="97"/>
      <c r="C647" s="139"/>
      <c r="D647" s="116"/>
      <c r="E647" s="101"/>
      <c r="F647" s="101"/>
      <c r="G647" s="101"/>
      <c r="H647" s="101"/>
      <c r="I647" s="101"/>
      <c r="J647" s="101"/>
      <c r="K647" s="101"/>
      <c r="L647" s="101"/>
    </row>
    <row r="648" spans="1:12" ht="14.25" customHeight="1">
      <c r="A648" s="138"/>
      <c r="B648" s="97"/>
      <c r="C648" s="139"/>
      <c r="D648" s="116"/>
      <c r="E648" s="101"/>
      <c r="F648" s="101"/>
      <c r="G648" s="101"/>
      <c r="H648" s="101"/>
      <c r="I648" s="101"/>
      <c r="J648" s="101"/>
      <c r="K648" s="101"/>
      <c r="L648" s="101"/>
    </row>
    <row r="649" spans="1:12" ht="14.25" customHeight="1">
      <c r="A649" s="138"/>
      <c r="B649" s="97"/>
      <c r="C649" s="139"/>
      <c r="D649" s="116"/>
      <c r="E649" s="101"/>
      <c r="F649" s="101"/>
      <c r="G649" s="101"/>
      <c r="H649" s="101"/>
      <c r="I649" s="101"/>
      <c r="J649" s="101"/>
      <c r="K649" s="101"/>
      <c r="L649" s="101"/>
    </row>
    <row r="650" spans="1:12" ht="14.25" customHeight="1">
      <c r="A650" s="138"/>
      <c r="B650" s="97"/>
      <c r="C650" s="139"/>
      <c r="D650" s="116"/>
      <c r="E650" s="101"/>
      <c r="F650" s="101"/>
      <c r="G650" s="101"/>
      <c r="H650" s="101"/>
      <c r="I650" s="101"/>
      <c r="J650" s="101"/>
      <c r="K650" s="101"/>
      <c r="L650" s="101"/>
    </row>
    <row r="651" spans="1:12" ht="14.25" customHeight="1">
      <c r="A651" s="138"/>
      <c r="B651" s="97"/>
      <c r="C651" s="139"/>
      <c r="D651" s="116"/>
      <c r="E651" s="101"/>
      <c r="F651" s="101"/>
      <c r="G651" s="101"/>
      <c r="H651" s="101"/>
      <c r="I651" s="101"/>
      <c r="J651" s="101"/>
      <c r="K651" s="101"/>
      <c r="L651" s="101"/>
    </row>
    <row r="652" spans="1:12" ht="14.25" customHeight="1">
      <c r="A652" s="138"/>
      <c r="B652" s="97"/>
      <c r="C652" s="139"/>
      <c r="D652" s="116"/>
      <c r="E652" s="101"/>
      <c r="F652" s="101"/>
      <c r="G652" s="101"/>
      <c r="H652" s="101"/>
      <c r="I652" s="101"/>
      <c r="J652" s="101"/>
      <c r="K652" s="101"/>
      <c r="L652" s="101"/>
    </row>
    <row r="653" spans="1:12" ht="14.25" customHeight="1">
      <c r="A653" s="138"/>
      <c r="B653" s="97"/>
      <c r="C653" s="139"/>
      <c r="D653" s="116"/>
      <c r="E653" s="101"/>
      <c r="F653" s="101"/>
      <c r="G653" s="101"/>
      <c r="H653" s="101"/>
      <c r="I653" s="101"/>
      <c r="J653" s="101"/>
      <c r="K653" s="101"/>
      <c r="L653" s="101"/>
    </row>
    <row r="654" spans="1:12" ht="14.25" customHeight="1">
      <c r="A654" s="138"/>
      <c r="B654" s="97"/>
      <c r="C654" s="139"/>
      <c r="D654" s="116"/>
      <c r="E654" s="101"/>
      <c r="F654" s="101"/>
      <c r="G654" s="101"/>
      <c r="H654" s="101"/>
      <c r="I654" s="101"/>
      <c r="J654" s="101"/>
      <c r="K654" s="101"/>
      <c r="L654" s="101"/>
    </row>
    <row r="655" spans="1:12" ht="14.25" customHeight="1">
      <c r="A655" s="138"/>
      <c r="B655" s="97"/>
      <c r="C655" s="139"/>
      <c r="D655" s="116"/>
      <c r="E655" s="101"/>
      <c r="F655" s="101"/>
      <c r="G655" s="101"/>
      <c r="H655" s="101"/>
      <c r="I655" s="101"/>
      <c r="J655" s="101"/>
      <c r="K655" s="101"/>
      <c r="L655" s="101"/>
    </row>
    <row r="656" spans="1:12" ht="14.25" customHeight="1">
      <c r="A656" s="138"/>
      <c r="B656" s="97"/>
      <c r="C656" s="139"/>
      <c r="D656" s="116"/>
      <c r="E656" s="101"/>
      <c r="F656" s="101"/>
      <c r="G656" s="101"/>
      <c r="H656" s="101"/>
      <c r="I656" s="101"/>
      <c r="J656" s="101"/>
      <c r="K656" s="101"/>
      <c r="L656" s="101"/>
    </row>
    <row r="657" spans="1:12" ht="14.25" customHeight="1">
      <c r="A657" s="138"/>
      <c r="B657" s="97"/>
      <c r="C657" s="139"/>
      <c r="D657" s="116"/>
      <c r="E657" s="101"/>
      <c r="F657" s="101"/>
      <c r="G657" s="101"/>
      <c r="H657" s="101"/>
      <c r="I657" s="101"/>
      <c r="J657" s="101"/>
      <c r="K657" s="101"/>
      <c r="L657" s="101"/>
    </row>
    <row r="658" spans="1:12" ht="14.25" customHeight="1">
      <c r="A658" s="138"/>
      <c r="B658" s="97"/>
      <c r="C658" s="139"/>
      <c r="D658" s="116"/>
      <c r="E658" s="101"/>
      <c r="F658" s="101"/>
      <c r="G658" s="101"/>
      <c r="H658" s="101"/>
      <c r="I658" s="101"/>
      <c r="J658" s="101"/>
      <c r="K658" s="101"/>
      <c r="L658" s="101"/>
    </row>
    <row r="659" spans="1:12" ht="14.25" customHeight="1">
      <c r="A659" s="138"/>
      <c r="B659" s="97"/>
      <c r="C659" s="139"/>
      <c r="D659" s="116"/>
      <c r="E659" s="101"/>
      <c r="F659" s="101"/>
      <c r="G659" s="101"/>
      <c r="H659" s="101"/>
      <c r="I659" s="101"/>
      <c r="J659" s="101"/>
      <c r="K659" s="101"/>
      <c r="L659" s="101"/>
    </row>
    <row r="660" spans="1:12" ht="14.25" customHeight="1">
      <c r="A660" s="138"/>
      <c r="B660" s="97"/>
      <c r="C660" s="139"/>
      <c r="D660" s="116"/>
      <c r="E660" s="101"/>
      <c r="F660" s="101"/>
      <c r="G660" s="101"/>
      <c r="H660" s="101"/>
      <c r="I660" s="101"/>
      <c r="J660" s="101"/>
      <c r="K660" s="101"/>
      <c r="L660" s="101"/>
    </row>
    <row r="661" spans="1:12" ht="14.25" customHeight="1">
      <c r="A661" s="138"/>
      <c r="B661" s="97"/>
      <c r="C661" s="139"/>
      <c r="D661" s="116"/>
      <c r="E661" s="101"/>
      <c r="F661" s="101"/>
      <c r="G661" s="101"/>
      <c r="H661" s="101"/>
      <c r="I661" s="101"/>
      <c r="J661" s="101"/>
      <c r="K661" s="101"/>
      <c r="L661" s="101"/>
    </row>
    <row r="662" spans="1:12" ht="14.25" customHeight="1">
      <c r="A662" s="138"/>
      <c r="B662" s="97"/>
      <c r="C662" s="139"/>
      <c r="D662" s="116"/>
      <c r="E662" s="101"/>
      <c r="F662" s="101"/>
      <c r="G662" s="101"/>
      <c r="H662" s="101"/>
      <c r="I662" s="101"/>
      <c r="J662" s="101"/>
      <c r="K662" s="101"/>
      <c r="L662" s="101"/>
    </row>
    <row r="663" spans="1:12" ht="14.25" customHeight="1">
      <c r="A663" s="138"/>
      <c r="B663" s="97"/>
      <c r="C663" s="139"/>
      <c r="D663" s="116"/>
      <c r="E663" s="101"/>
      <c r="F663" s="101"/>
      <c r="G663" s="101"/>
      <c r="H663" s="101"/>
      <c r="I663" s="101"/>
      <c r="J663" s="101"/>
      <c r="K663" s="101"/>
      <c r="L663" s="101"/>
    </row>
    <row r="664" spans="1:12" ht="14.25" customHeight="1">
      <c r="A664" s="138"/>
      <c r="B664" s="97"/>
      <c r="C664" s="139"/>
      <c r="D664" s="116"/>
      <c r="E664" s="101"/>
      <c r="F664" s="101"/>
      <c r="G664" s="101"/>
      <c r="H664" s="101"/>
      <c r="I664" s="101"/>
      <c r="J664" s="101"/>
      <c r="K664" s="101"/>
      <c r="L664" s="101"/>
    </row>
    <row r="665" spans="1:12" ht="14.25" customHeight="1">
      <c r="A665" s="138"/>
      <c r="B665" s="97"/>
      <c r="C665" s="139"/>
      <c r="D665" s="116"/>
      <c r="E665" s="101"/>
      <c r="F665" s="101"/>
      <c r="G665" s="101"/>
      <c r="H665" s="101"/>
      <c r="I665" s="101"/>
      <c r="J665" s="101"/>
      <c r="K665" s="101"/>
      <c r="L665" s="101"/>
    </row>
    <row r="666" spans="1:12" ht="14.25" customHeight="1">
      <c r="A666" s="138"/>
      <c r="B666" s="97"/>
      <c r="C666" s="139"/>
      <c r="D666" s="116"/>
      <c r="E666" s="101"/>
      <c r="F666" s="101"/>
      <c r="G666" s="101"/>
      <c r="H666" s="101"/>
      <c r="I666" s="101"/>
      <c r="J666" s="101"/>
      <c r="K666" s="101"/>
      <c r="L666" s="101"/>
    </row>
    <row r="667" spans="1:12" ht="14.25" customHeight="1">
      <c r="A667" s="138"/>
      <c r="B667" s="97"/>
      <c r="C667" s="139"/>
      <c r="D667" s="116"/>
      <c r="E667" s="101"/>
      <c r="F667" s="101"/>
      <c r="G667" s="101"/>
      <c r="H667" s="101"/>
      <c r="I667" s="101"/>
      <c r="J667" s="101"/>
      <c r="K667" s="101"/>
      <c r="L667" s="101"/>
    </row>
    <row r="668" spans="1:12" ht="14.25" customHeight="1">
      <c r="A668" s="138"/>
      <c r="B668" s="97"/>
      <c r="C668" s="139"/>
      <c r="D668" s="116"/>
      <c r="E668" s="101"/>
      <c r="F668" s="101"/>
      <c r="G668" s="101"/>
      <c r="H668" s="101"/>
      <c r="I668" s="101"/>
      <c r="J668" s="101"/>
      <c r="K668" s="101"/>
      <c r="L668" s="101"/>
    </row>
    <row r="669" spans="1:12" ht="14.25" customHeight="1">
      <c r="A669" s="138"/>
      <c r="B669" s="97"/>
      <c r="C669" s="139"/>
      <c r="D669" s="116"/>
      <c r="E669" s="101"/>
      <c r="F669" s="101"/>
      <c r="G669" s="101"/>
      <c r="H669" s="101"/>
      <c r="I669" s="101"/>
      <c r="J669" s="101"/>
      <c r="K669" s="101"/>
      <c r="L669" s="101"/>
    </row>
    <row r="670" spans="1:12" ht="14.25" customHeight="1">
      <c r="A670" s="138"/>
      <c r="B670" s="97"/>
      <c r="C670" s="139"/>
      <c r="D670" s="116"/>
      <c r="E670" s="101"/>
      <c r="F670" s="101"/>
      <c r="G670" s="101"/>
      <c r="H670" s="101"/>
      <c r="I670" s="101"/>
      <c r="J670" s="101"/>
      <c r="K670" s="101"/>
      <c r="L670" s="101"/>
    </row>
    <row r="671" spans="1:12" ht="14.25" customHeight="1">
      <c r="A671" s="138"/>
      <c r="B671" s="97"/>
      <c r="C671" s="139"/>
      <c r="D671" s="116"/>
      <c r="E671" s="101"/>
      <c r="F671" s="101"/>
      <c r="G671" s="101"/>
      <c r="H671" s="101"/>
      <c r="I671" s="101"/>
      <c r="J671" s="101"/>
      <c r="K671" s="101"/>
      <c r="L671" s="101"/>
    </row>
    <row r="672" spans="1:12" ht="14.25" customHeight="1">
      <c r="A672" s="138"/>
      <c r="B672" s="97"/>
      <c r="C672" s="139"/>
      <c r="D672" s="116"/>
      <c r="E672" s="101"/>
      <c r="F672" s="101"/>
      <c r="G672" s="101"/>
      <c r="H672" s="101"/>
      <c r="I672" s="101"/>
      <c r="J672" s="101"/>
      <c r="K672" s="101"/>
      <c r="L672" s="101"/>
    </row>
    <row r="673" spans="1:12" ht="14.25" customHeight="1">
      <c r="A673" s="138"/>
      <c r="B673" s="97"/>
      <c r="C673" s="139"/>
      <c r="D673" s="116"/>
      <c r="E673" s="101"/>
      <c r="F673" s="101"/>
      <c r="G673" s="101"/>
      <c r="H673" s="101"/>
      <c r="I673" s="101"/>
      <c r="J673" s="101"/>
      <c r="K673" s="101"/>
      <c r="L673" s="101"/>
    </row>
    <row r="674" spans="1:12" ht="14.25" customHeight="1">
      <c r="A674" s="138"/>
      <c r="B674" s="97"/>
      <c r="C674" s="139"/>
      <c r="D674" s="116"/>
      <c r="E674" s="101"/>
      <c r="F674" s="101"/>
      <c r="G674" s="101"/>
      <c r="H674" s="101"/>
      <c r="I674" s="101"/>
      <c r="J674" s="101"/>
      <c r="K674" s="101"/>
      <c r="L674" s="101"/>
    </row>
    <row r="675" spans="1:12" ht="14.25" customHeight="1">
      <c r="A675" s="138"/>
      <c r="B675" s="97"/>
      <c r="C675" s="139"/>
      <c r="D675" s="116"/>
      <c r="E675" s="101"/>
      <c r="F675" s="101"/>
      <c r="G675" s="101"/>
      <c r="H675" s="101"/>
      <c r="I675" s="101"/>
      <c r="J675" s="101"/>
      <c r="K675" s="101"/>
      <c r="L675" s="101"/>
    </row>
    <row r="676" spans="1:12" ht="14.25" customHeight="1">
      <c r="A676" s="138"/>
      <c r="B676" s="97"/>
      <c r="C676" s="139"/>
      <c r="D676" s="116"/>
      <c r="E676" s="101"/>
      <c r="F676" s="101"/>
      <c r="G676" s="101"/>
      <c r="H676" s="101"/>
      <c r="I676" s="101"/>
      <c r="J676" s="101"/>
      <c r="K676" s="101"/>
      <c r="L676" s="101"/>
    </row>
    <row r="677" spans="1:12" ht="14.25" customHeight="1">
      <c r="A677" s="138"/>
      <c r="B677" s="97"/>
      <c r="C677" s="139"/>
      <c r="D677" s="116"/>
      <c r="E677" s="101"/>
      <c r="F677" s="101"/>
      <c r="G677" s="101"/>
      <c r="H677" s="101"/>
      <c r="I677" s="101"/>
      <c r="J677" s="101"/>
      <c r="K677" s="101"/>
      <c r="L677" s="101"/>
    </row>
    <row r="678" spans="1:12" ht="14.25" customHeight="1">
      <c r="A678" s="138"/>
      <c r="B678" s="97"/>
      <c r="C678" s="139"/>
      <c r="D678" s="116"/>
      <c r="E678" s="101"/>
      <c r="F678" s="101"/>
      <c r="G678" s="101"/>
      <c r="H678" s="101"/>
      <c r="I678" s="101"/>
      <c r="J678" s="101"/>
      <c r="K678" s="101"/>
      <c r="L678" s="101"/>
    </row>
    <row r="679" spans="1:12" ht="14.25" customHeight="1">
      <c r="A679" s="138"/>
      <c r="B679" s="97"/>
      <c r="C679" s="139"/>
      <c r="D679" s="116"/>
      <c r="E679" s="101"/>
      <c r="F679" s="101"/>
      <c r="G679" s="101"/>
      <c r="H679" s="101"/>
      <c r="I679" s="101"/>
      <c r="J679" s="101"/>
      <c r="K679" s="101"/>
      <c r="L679" s="101"/>
    </row>
    <row r="680" spans="1:12" ht="14.25" customHeight="1">
      <c r="A680" s="138"/>
      <c r="B680" s="97"/>
      <c r="C680" s="139"/>
      <c r="D680" s="116"/>
      <c r="E680" s="101"/>
      <c r="F680" s="101"/>
      <c r="G680" s="101"/>
      <c r="H680" s="101"/>
      <c r="I680" s="101"/>
      <c r="J680" s="101"/>
      <c r="K680" s="101"/>
      <c r="L680" s="101"/>
    </row>
    <row r="681" spans="1:12" ht="14.25" customHeight="1">
      <c r="A681" s="138"/>
      <c r="B681" s="97"/>
      <c r="C681" s="139"/>
      <c r="D681" s="116"/>
      <c r="E681" s="101"/>
      <c r="F681" s="101"/>
      <c r="G681" s="101"/>
      <c r="H681" s="101"/>
      <c r="I681" s="101"/>
      <c r="J681" s="101"/>
      <c r="K681" s="101"/>
      <c r="L681" s="101"/>
    </row>
    <row r="682" spans="1:12" ht="14.25" customHeight="1">
      <c r="A682" s="138"/>
      <c r="B682" s="97"/>
      <c r="C682" s="139"/>
      <c r="D682" s="116"/>
      <c r="E682" s="101"/>
      <c r="F682" s="101"/>
      <c r="G682" s="101"/>
      <c r="H682" s="101"/>
      <c r="I682" s="101"/>
      <c r="J682" s="101"/>
      <c r="K682" s="101"/>
      <c r="L682" s="101"/>
    </row>
    <row r="683" spans="1:12" ht="14.25" customHeight="1">
      <c r="A683" s="138"/>
      <c r="B683" s="97"/>
      <c r="C683" s="139"/>
      <c r="D683" s="116"/>
      <c r="E683" s="101"/>
      <c r="F683" s="101"/>
      <c r="G683" s="101"/>
      <c r="H683" s="101"/>
      <c r="I683" s="101"/>
      <c r="J683" s="101"/>
      <c r="K683" s="101"/>
      <c r="L683" s="101"/>
    </row>
    <row r="684" spans="1:12" ht="14.25" customHeight="1">
      <c r="A684" s="138"/>
      <c r="B684" s="97"/>
      <c r="C684" s="139"/>
      <c r="D684" s="116"/>
      <c r="E684" s="101"/>
      <c r="F684" s="101"/>
      <c r="G684" s="101"/>
      <c r="H684" s="101"/>
      <c r="I684" s="101"/>
      <c r="J684" s="101"/>
      <c r="K684" s="101"/>
      <c r="L684" s="101"/>
    </row>
    <row r="685" spans="1:12" ht="14.25" customHeight="1">
      <c r="A685" s="138"/>
      <c r="B685" s="97"/>
      <c r="C685" s="139"/>
      <c r="D685" s="116"/>
      <c r="E685" s="101"/>
      <c r="F685" s="101"/>
      <c r="G685" s="101"/>
      <c r="H685" s="101"/>
      <c r="I685" s="101"/>
      <c r="J685" s="101"/>
      <c r="K685" s="101"/>
      <c r="L685" s="101"/>
    </row>
    <row r="686" spans="1:12" ht="14.25" customHeight="1">
      <c r="A686" s="138"/>
      <c r="B686" s="97"/>
      <c r="C686" s="139"/>
      <c r="D686" s="116"/>
      <c r="E686" s="101"/>
      <c r="F686" s="101"/>
      <c r="G686" s="101"/>
      <c r="H686" s="101"/>
      <c r="I686" s="101"/>
      <c r="J686" s="101"/>
      <c r="K686" s="101"/>
      <c r="L686" s="101"/>
    </row>
    <row r="687" spans="1:12" ht="14.25" customHeight="1">
      <c r="A687" s="138"/>
      <c r="B687" s="97"/>
      <c r="C687" s="139"/>
      <c r="D687" s="116"/>
      <c r="E687" s="101"/>
      <c r="F687" s="101"/>
      <c r="G687" s="101"/>
      <c r="H687" s="101"/>
      <c r="I687" s="101"/>
      <c r="J687" s="101"/>
      <c r="K687" s="101"/>
      <c r="L687" s="101"/>
    </row>
    <row r="688" spans="1:12" ht="14.25" customHeight="1">
      <c r="A688" s="138"/>
      <c r="B688" s="97"/>
      <c r="C688" s="139"/>
      <c r="D688" s="116"/>
      <c r="E688" s="101"/>
      <c r="F688" s="101"/>
      <c r="G688" s="101"/>
      <c r="H688" s="101"/>
      <c r="I688" s="101"/>
      <c r="J688" s="101"/>
      <c r="K688" s="101"/>
      <c r="L688" s="101"/>
    </row>
    <row r="689" spans="1:12" ht="14.25" customHeight="1">
      <c r="A689" s="138"/>
      <c r="B689" s="97"/>
      <c r="C689" s="139"/>
      <c r="D689" s="116"/>
      <c r="E689" s="101"/>
      <c r="F689" s="101"/>
      <c r="G689" s="101"/>
      <c r="H689" s="101"/>
      <c r="I689" s="101"/>
      <c r="J689" s="101"/>
      <c r="K689" s="101"/>
      <c r="L689" s="101"/>
    </row>
    <row r="690" spans="1:12" ht="14.25" customHeight="1">
      <c r="A690" s="138"/>
      <c r="B690" s="97"/>
      <c r="C690" s="139"/>
      <c r="D690" s="116"/>
      <c r="E690" s="101"/>
      <c r="F690" s="101"/>
      <c r="G690" s="101"/>
      <c r="H690" s="101"/>
      <c r="I690" s="101"/>
      <c r="J690" s="101"/>
      <c r="K690" s="101"/>
      <c r="L690" s="101"/>
    </row>
    <row r="691" spans="1:12" ht="14.25" customHeight="1">
      <c r="A691" s="138"/>
      <c r="B691" s="97"/>
      <c r="C691" s="139"/>
      <c r="D691" s="116"/>
      <c r="E691" s="101"/>
      <c r="F691" s="101"/>
      <c r="G691" s="101"/>
      <c r="H691" s="101"/>
      <c r="I691" s="101"/>
      <c r="J691" s="101"/>
      <c r="K691" s="101"/>
      <c r="L691" s="101"/>
    </row>
    <row r="692" spans="1:12" ht="14.25" customHeight="1">
      <c r="A692" s="138"/>
      <c r="B692" s="97"/>
      <c r="C692" s="139"/>
      <c r="D692" s="116"/>
      <c r="E692" s="101"/>
      <c r="F692" s="101"/>
      <c r="G692" s="101"/>
      <c r="H692" s="101"/>
      <c r="I692" s="101"/>
      <c r="J692" s="101"/>
      <c r="K692" s="101"/>
      <c r="L692" s="101"/>
    </row>
    <row r="693" spans="1:12" ht="14.25" customHeight="1">
      <c r="A693" s="138"/>
      <c r="B693" s="97"/>
      <c r="C693" s="139"/>
      <c r="D693" s="116"/>
      <c r="E693" s="101"/>
      <c r="F693" s="101"/>
      <c r="G693" s="101"/>
      <c r="H693" s="101"/>
      <c r="I693" s="101"/>
      <c r="J693" s="101"/>
      <c r="K693" s="101"/>
      <c r="L693" s="101"/>
    </row>
    <row r="694" spans="1:12" ht="14.25" customHeight="1">
      <c r="A694" s="138"/>
      <c r="B694" s="97"/>
      <c r="C694" s="139"/>
      <c r="D694" s="116"/>
      <c r="E694" s="101"/>
      <c r="F694" s="101"/>
      <c r="G694" s="101"/>
      <c r="H694" s="101"/>
      <c r="I694" s="101"/>
      <c r="J694" s="101"/>
      <c r="K694" s="101"/>
      <c r="L694" s="101"/>
    </row>
    <row r="695" spans="1:12" ht="14.25" customHeight="1">
      <c r="A695" s="138"/>
      <c r="B695" s="97"/>
      <c r="C695" s="139"/>
      <c r="D695" s="116"/>
      <c r="E695" s="101"/>
      <c r="F695" s="101"/>
      <c r="G695" s="101"/>
      <c r="H695" s="101"/>
      <c r="I695" s="101"/>
      <c r="J695" s="101"/>
      <c r="K695" s="101"/>
      <c r="L695" s="101"/>
    </row>
    <row r="696" spans="1:12" ht="14.25" customHeight="1">
      <c r="A696" s="138"/>
      <c r="B696" s="97"/>
      <c r="C696" s="139"/>
      <c r="D696" s="116"/>
      <c r="E696" s="101"/>
      <c r="F696" s="101"/>
      <c r="G696" s="101"/>
      <c r="H696" s="101"/>
      <c r="I696" s="101"/>
      <c r="J696" s="101"/>
      <c r="K696" s="101"/>
      <c r="L696" s="101"/>
    </row>
    <row r="697" spans="1:12" ht="14.25" customHeight="1">
      <c r="A697" s="138"/>
      <c r="B697" s="97"/>
      <c r="C697" s="139"/>
      <c r="D697" s="116"/>
      <c r="E697" s="101"/>
      <c r="F697" s="101"/>
      <c r="G697" s="101"/>
      <c r="H697" s="101"/>
      <c r="I697" s="101"/>
      <c r="J697" s="101"/>
      <c r="K697" s="101"/>
      <c r="L697" s="101"/>
    </row>
    <row r="698" spans="1:12" ht="14.25" customHeight="1">
      <c r="A698" s="138"/>
      <c r="B698" s="97"/>
      <c r="C698" s="139"/>
      <c r="D698" s="116"/>
      <c r="E698" s="101"/>
      <c r="F698" s="101"/>
      <c r="G698" s="101"/>
      <c r="H698" s="101"/>
      <c r="I698" s="101"/>
      <c r="J698" s="101"/>
      <c r="K698" s="101"/>
      <c r="L698" s="101"/>
    </row>
    <row r="699" spans="1:12" ht="14.25" customHeight="1">
      <c r="A699" s="138"/>
      <c r="B699" s="97"/>
      <c r="C699" s="139"/>
      <c r="D699" s="116"/>
      <c r="E699" s="101"/>
      <c r="F699" s="101"/>
      <c r="G699" s="101"/>
      <c r="H699" s="101"/>
      <c r="I699" s="101"/>
      <c r="J699" s="101"/>
      <c r="K699" s="101"/>
      <c r="L699" s="101"/>
    </row>
    <row r="700" spans="1:12" ht="14.25" customHeight="1">
      <c r="A700" s="138"/>
      <c r="B700" s="97"/>
      <c r="C700" s="139"/>
      <c r="D700" s="116"/>
      <c r="E700" s="101"/>
      <c r="F700" s="101"/>
      <c r="G700" s="101"/>
      <c r="H700" s="101"/>
      <c r="I700" s="101"/>
      <c r="J700" s="101"/>
      <c r="K700" s="101"/>
      <c r="L700" s="101"/>
    </row>
    <row r="701" spans="1:12" ht="14.25" customHeight="1">
      <c r="A701" s="138"/>
      <c r="B701" s="97"/>
      <c r="C701" s="139"/>
      <c r="D701" s="116"/>
    </row>
    <row r="702" spans="1:12" ht="14.25" customHeight="1">
      <c r="A702" s="138"/>
      <c r="B702" s="97"/>
      <c r="C702" s="139"/>
      <c r="D702" s="116"/>
    </row>
    <row r="703" spans="1:12" ht="14.25" customHeight="1">
      <c r="A703" s="138"/>
      <c r="B703" s="97"/>
      <c r="C703" s="139"/>
      <c r="D703" s="116"/>
    </row>
    <row r="704" spans="1:12" ht="14.25" customHeight="1">
      <c r="A704" s="138"/>
      <c r="B704" s="97"/>
      <c r="C704" s="139"/>
      <c r="D704" s="116"/>
    </row>
    <row r="705" spans="1:14" ht="14.25" customHeight="1">
      <c r="A705" s="138"/>
      <c r="B705" s="97"/>
      <c r="C705" s="139"/>
      <c r="D705" s="116"/>
      <c r="L705" s="116"/>
      <c r="M705" s="123"/>
      <c r="N705" s="123"/>
    </row>
    <row r="706" spans="1:14" ht="14.25" customHeight="1">
      <c r="A706" s="138"/>
      <c r="B706" s="97"/>
      <c r="C706" s="139"/>
      <c r="D706" s="116"/>
    </row>
    <row r="707" spans="1:14" ht="14.25" customHeight="1">
      <c r="A707" s="138"/>
      <c r="B707" s="97"/>
      <c r="C707" s="139"/>
      <c r="D707" s="116"/>
    </row>
    <row r="708" spans="1:14" ht="14.25" customHeight="1">
      <c r="A708" s="138"/>
      <c r="B708" s="97"/>
      <c r="C708" s="139"/>
      <c r="D708" s="116"/>
    </row>
    <row r="709" spans="1:14" ht="14.25" customHeight="1">
      <c r="A709" s="138"/>
      <c r="B709" s="97"/>
      <c r="C709" s="139"/>
      <c r="D709" s="116"/>
    </row>
    <row r="710" spans="1:14" ht="14.25" customHeight="1">
      <c r="A710" s="138"/>
      <c r="B710" s="97"/>
      <c r="C710" s="139"/>
      <c r="D710" s="116"/>
    </row>
    <row r="711" spans="1:14" ht="14.25" customHeight="1">
      <c r="A711" s="138"/>
      <c r="B711" s="97"/>
      <c r="C711" s="139"/>
      <c r="D711" s="116"/>
    </row>
    <row r="712" spans="1:14" ht="14.25" customHeight="1">
      <c r="A712" s="138"/>
      <c r="B712" s="97"/>
      <c r="C712" s="139"/>
      <c r="D712" s="116"/>
    </row>
    <row r="713" spans="1:14" ht="14.25" customHeight="1">
      <c r="A713" s="138"/>
      <c r="B713" s="97"/>
      <c r="C713" s="139"/>
      <c r="D713" s="116"/>
    </row>
    <row r="714" spans="1:14" ht="14.25" customHeight="1">
      <c r="A714" s="138"/>
      <c r="B714" s="97"/>
      <c r="C714" s="139"/>
      <c r="D714" s="116"/>
    </row>
    <row r="715" spans="1:14" ht="14.25" customHeight="1">
      <c r="A715" s="138"/>
      <c r="B715" s="97"/>
      <c r="C715" s="139"/>
      <c r="D715" s="116"/>
    </row>
    <row r="716" spans="1:14" ht="14.25" customHeight="1">
      <c r="A716" s="138"/>
      <c r="B716" s="97"/>
      <c r="C716" s="139"/>
      <c r="D716" s="116"/>
    </row>
    <row r="717" spans="1:14" ht="14.25" customHeight="1">
      <c r="A717" s="138"/>
      <c r="B717" s="97"/>
      <c r="C717" s="139"/>
      <c r="D717" s="116"/>
      <c r="E717" s="101"/>
      <c r="F717" s="101"/>
      <c r="G717" s="101"/>
      <c r="H717" s="101"/>
      <c r="I717" s="101"/>
      <c r="J717" s="101"/>
      <c r="K717" s="101"/>
      <c r="L717" s="101"/>
    </row>
    <row r="718" spans="1:14" ht="14.25" customHeight="1">
      <c r="A718" s="138"/>
      <c r="B718" s="97"/>
      <c r="C718" s="139"/>
      <c r="D718" s="116"/>
      <c r="E718" s="101"/>
      <c r="F718" s="101"/>
      <c r="G718" s="101"/>
      <c r="H718" s="101"/>
      <c r="I718" s="101"/>
      <c r="J718" s="101"/>
      <c r="K718" s="101"/>
      <c r="L718" s="101"/>
    </row>
    <row r="719" spans="1:14" ht="14.25" customHeight="1">
      <c r="A719" s="138"/>
      <c r="B719" s="97"/>
      <c r="C719" s="139"/>
      <c r="D719" s="116"/>
      <c r="E719" s="101"/>
      <c r="F719" s="101"/>
      <c r="G719" s="101"/>
      <c r="H719" s="101"/>
      <c r="I719" s="101"/>
      <c r="J719" s="101"/>
      <c r="K719" s="101"/>
      <c r="L719" s="101"/>
    </row>
    <row r="720" spans="1:14" ht="14.25" customHeight="1">
      <c r="A720" s="138"/>
      <c r="B720" s="97"/>
      <c r="C720" s="139"/>
      <c r="D720" s="116"/>
      <c r="E720" s="101"/>
      <c r="F720" s="101"/>
      <c r="G720" s="101"/>
      <c r="H720" s="101"/>
      <c r="I720" s="101"/>
      <c r="J720" s="101"/>
      <c r="K720" s="101"/>
      <c r="L720" s="101"/>
    </row>
    <row r="721" spans="1:12" ht="14.25" customHeight="1">
      <c r="A721" s="138"/>
      <c r="B721" s="97"/>
      <c r="C721" s="139"/>
      <c r="D721" s="116"/>
      <c r="E721" s="101"/>
      <c r="F721" s="101"/>
      <c r="G721" s="101"/>
      <c r="H721" s="101"/>
      <c r="I721" s="101"/>
      <c r="J721" s="101"/>
      <c r="K721" s="101"/>
      <c r="L721" s="101"/>
    </row>
    <row r="722" spans="1:12" ht="14.25" customHeight="1">
      <c r="A722" s="138"/>
      <c r="B722" s="97"/>
      <c r="C722" s="139"/>
      <c r="D722" s="116"/>
      <c r="E722" s="101"/>
      <c r="F722" s="101"/>
      <c r="G722" s="101"/>
      <c r="H722" s="101"/>
      <c r="I722" s="101"/>
      <c r="J722" s="101"/>
      <c r="K722" s="101"/>
      <c r="L722" s="101"/>
    </row>
    <row r="723" spans="1:12" ht="14.25" customHeight="1">
      <c r="A723" s="138"/>
      <c r="B723" s="97"/>
      <c r="C723" s="139"/>
      <c r="D723" s="116"/>
      <c r="E723" s="101"/>
      <c r="F723" s="101"/>
      <c r="G723" s="101"/>
      <c r="H723" s="101"/>
      <c r="I723" s="101"/>
      <c r="J723" s="101"/>
      <c r="K723" s="101"/>
      <c r="L723" s="101"/>
    </row>
    <row r="724" spans="1:12" ht="14.25" customHeight="1">
      <c r="A724" s="138"/>
      <c r="B724" s="97"/>
      <c r="C724" s="139"/>
      <c r="D724" s="116"/>
      <c r="E724" s="101"/>
      <c r="F724" s="101"/>
      <c r="G724" s="101"/>
      <c r="H724" s="101"/>
      <c r="I724" s="101"/>
      <c r="J724" s="101"/>
      <c r="K724" s="101"/>
      <c r="L724" s="101"/>
    </row>
    <row r="725" spans="1:12" ht="14.25" customHeight="1">
      <c r="A725" s="138"/>
      <c r="B725" s="97"/>
      <c r="C725" s="139"/>
      <c r="D725" s="116"/>
      <c r="E725" s="101"/>
      <c r="F725" s="101"/>
      <c r="G725" s="101"/>
      <c r="H725" s="101"/>
      <c r="I725" s="101"/>
      <c r="J725" s="101"/>
      <c r="K725" s="101"/>
      <c r="L725" s="101"/>
    </row>
    <row r="726" spans="1:12" ht="14.25" customHeight="1">
      <c r="A726" s="138"/>
      <c r="B726" s="97"/>
      <c r="C726" s="139"/>
      <c r="D726" s="116"/>
      <c r="E726" s="101"/>
      <c r="F726" s="101"/>
      <c r="G726" s="101"/>
      <c r="H726" s="101"/>
      <c r="I726" s="101"/>
      <c r="J726" s="101"/>
      <c r="K726" s="101"/>
      <c r="L726" s="101"/>
    </row>
    <row r="727" spans="1:12" ht="14.25" customHeight="1">
      <c r="A727" s="138"/>
      <c r="B727" s="97"/>
      <c r="C727" s="139"/>
      <c r="D727" s="116"/>
      <c r="E727" s="101"/>
      <c r="F727" s="101"/>
      <c r="G727" s="101"/>
      <c r="H727" s="101"/>
      <c r="I727" s="101"/>
      <c r="J727" s="101"/>
      <c r="K727" s="101"/>
      <c r="L727" s="101"/>
    </row>
    <row r="728" spans="1:12" ht="14.25" customHeight="1">
      <c r="A728" s="138"/>
      <c r="B728" s="97"/>
      <c r="C728" s="139"/>
      <c r="D728" s="116"/>
      <c r="E728" s="101"/>
      <c r="F728" s="101"/>
      <c r="G728" s="101"/>
      <c r="H728" s="101"/>
      <c r="I728" s="101"/>
      <c r="J728" s="101"/>
      <c r="K728" s="101"/>
      <c r="L728" s="101"/>
    </row>
    <row r="729" spans="1:12" ht="14.25" customHeight="1">
      <c r="A729" s="138"/>
      <c r="B729" s="97"/>
      <c r="C729" s="139"/>
      <c r="D729" s="116"/>
      <c r="E729" s="101"/>
      <c r="F729" s="101"/>
      <c r="G729" s="101"/>
      <c r="H729" s="101"/>
      <c r="I729" s="101"/>
      <c r="J729" s="101"/>
      <c r="K729" s="101"/>
      <c r="L729" s="101"/>
    </row>
    <row r="730" spans="1:12" ht="14.25" customHeight="1">
      <c r="A730" s="138"/>
      <c r="B730" s="97"/>
      <c r="C730" s="139"/>
      <c r="D730" s="116"/>
      <c r="E730" s="101"/>
      <c r="F730" s="101"/>
      <c r="G730" s="101"/>
      <c r="H730" s="101"/>
      <c r="I730" s="101"/>
      <c r="J730" s="101"/>
      <c r="K730" s="101"/>
      <c r="L730" s="101"/>
    </row>
    <row r="731" spans="1:12" ht="14.25" customHeight="1">
      <c r="A731" s="138"/>
      <c r="B731" s="97"/>
      <c r="C731" s="139"/>
      <c r="D731" s="116"/>
      <c r="E731" s="101"/>
      <c r="F731" s="101"/>
      <c r="G731" s="101"/>
      <c r="H731" s="101"/>
      <c r="I731" s="101"/>
      <c r="J731" s="101"/>
      <c r="K731" s="101"/>
      <c r="L731" s="101"/>
    </row>
    <row r="732" spans="1:12" ht="14.25" customHeight="1">
      <c r="A732" s="138"/>
      <c r="B732" s="97"/>
      <c r="C732" s="139"/>
      <c r="D732" s="116"/>
      <c r="E732" s="101"/>
      <c r="F732" s="101"/>
      <c r="G732" s="101"/>
      <c r="H732" s="101"/>
      <c r="I732" s="101"/>
      <c r="J732" s="101"/>
      <c r="K732" s="101"/>
      <c r="L732" s="101"/>
    </row>
    <row r="733" spans="1:12" ht="14.25" customHeight="1">
      <c r="A733" s="138"/>
      <c r="B733" s="97"/>
      <c r="C733" s="139"/>
      <c r="D733" s="116"/>
      <c r="E733" s="101"/>
      <c r="F733" s="101"/>
      <c r="G733" s="101"/>
      <c r="H733" s="101"/>
      <c r="I733" s="101"/>
      <c r="J733" s="101"/>
      <c r="K733" s="101"/>
      <c r="L733" s="101"/>
    </row>
    <row r="734" spans="1:12" ht="14.25" customHeight="1">
      <c r="A734" s="138"/>
      <c r="B734" s="97"/>
      <c r="C734" s="139"/>
      <c r="D734" s="116"/>
      <c r="E734" s="101"/>
      <c r="F734" s="101"/>
      <c r="G734" s="101"/>
      <c r="H734" s="101"/>
      <c r="I734" s="101"/>
      <c r="J734" s="101"/>
      <c r="K734" s="101"/>
      <c r="L734" s="101"/>
    </row>
    <row r="735" spans="1:12" ht="14.25" customHeight="1">
      <c r="A735" s="138"/>
      <c r="B735" s="97"/>
      <c r="C735" s="139"/>
      <c r="D735" s="116"/>
      <c r="E735" s="101"/>
      <c r="F735" s="101"/>
      <c r="G735" s="101"/>
      <c r="H735" s="101"/>
      <c r="I735" s="101"/>
      <c r="J735" s="101"/>
      <c r="K735" s="101"/>
      <c r="L735" s="101"/>
    </row>
    <row r="736" spans="1:12" ht="14.25" customHeight="1">
      <c r="A736" s="138"/>
      <c r="B736" s="97"/>
      <c r="C736" s="139"/>
      <c r="D736" s="116"/>
      <c r="E736" s="101"/>
      <c r="F736" s="101"/>
      <c r="G736" s="101"/>
      <c r="H736" s="101"/>
      <c r="I736" s="101"/>
      <c r="J736" s="101"/>
      <c r="K736" s="101"/>
      <c r="L736" s="101"/>
    </row>
    <row r="737" spans="1:12" ht="14.25" customHeight="1">
      <c r="A737" s="138"/>
      <c r="B737" s="97"/>
      <c r="C737" s="139"/>
      <c r="D737" s="116"/>
      <c r="E737" s="101"/>
      <c r="F737" s="101"/>
      <c r="G737" s="101"/>
      <c r="H737" s="101"/>
      <c r="I737" s="101"/>
      <c r="J737" s="101"/>
      <c r="K737" s="101"/>
      <c r="L737" s="101"/>
    </row>
    <row r="738" spans="1:12" ht="14.25" customHeight="1">
      <c r="A738" s="138"/>
      <c r="B738" s="97"/>
      <c r="C738" s="139"/>
      <c r="D738" s="116"/>
      <c r="E738" s="101"/>
      <c r="F738" s="101"/>
      <c r="G738" s="101"/>
      <c r="H738" s="101"/>
      <c r="I738" s="101"/>
      <c r="J738" s="101"/>
      <c r="K738" s="101"/>
      <c r="L738" s="101"/>
    </row>
    <row r="739" spans="1:12" ht="14.25" customHeight="1">
      <c r="A739" s="138"/>
      <c r="B739" s="97"/>
      <c r="C739" s="139"/>
      <c r="D739" s="116"/>
      <c r="E739" s="101"/>
      <c r="F739" s="101"/>
      <c r="G739" s="101"/>
      <c r="H739" s="101"/>
      <c r="I739" s="101"/>
      <c r="J739" s="101"/>
      <c r="K739" s="101"/>
      <c r="L739" s="101"/>
    </row>
    <row r="740" spans="1:12" ht="14.25" customHeight="1">
      <c r="A740" s="138"/>
      <c r="B740" s="97"/>
      <c r="C740" s="139"/>
      <c r="D740" s="116"/>
      <c r="E740" s="101"/>
      <c r="F740" s="101"/>
      <c r="G740" s="101"/>
      <c r="H740" s="101"/>
      <c r="I740" s="101"/>
      <c r="J740" s="101"/>
      <c r="K740" s="101"/>
      <c r="L740" s="101"/>
    </row>
    <row r="741" spans="1:12" ht="14.25" customHeight="1">
      <c r="A741" s="138"/>
      <c r="B741" s="97"/>
      <c r="C741" s="139"/>
      <c r="D741" s="116"/>
      <c r="E741" s="101"/>
      <c r="F741" s="101"/>
      <c r="G741" s="101"/>
      <c r="H741" s="101"/>
      <c r="I741" s="101"/>
      <c r="J741" s="101"/>
      <c r="K741" s="101"/>
      <c r="L741" s="101"/>
    </row>
    <row r="742" spans="1:12" ht="14.25" customHeight="1">
      <c r="A742" s="138"/>
      <c r="B742" s="97"/>
      <c r="C742" s="139"/>
      <c r="D742" s="116"/>
      <c r="E742" s="101"/>
      <c r="F742" s="101"/>
      <c r="G742" s="101"/>
      <c r="H742" s="101"/>
      <c r="I742" s="101"/>
      <c r="J742" s="101"/>
      <c r="K742" s="101"/>
      <c r="L742" s="101"/>
    </row>
    <row r="743" spans="1:12" ht="14.25" customHeight="1">
      <c r="A743" s="138"/>
      <c r="B743" s="97"/>
      <c r="C743" s="139"/>
      <c r="D743" s="116"/>
      <c r="E743" s="101"/>
      <c r="F743" s="101"/>
      <c r="G743" s="101"/>
      <c r="H743" s="101"/>
      <c r="I743" s="101"/>
      <c r="J743" s="101"/>
      <c r="K743" s="101"/>
      <c r="L743" s="101"/>
    </row>
    <row r="744" spans="1:12" ht="14.25" customHeight="1">
      <c r="A744" s="138"/>
      <c r="B744" s="97"/>
      <c r="C744" s="139"/>
      <c r="D744" s="116"/>
      <c r="E744" s="101"/>
      <c r="F744" s="101"/>
      <c r="G744" s="101"/>
      <c r="H744" s="101"/>
      <c r="I744" s="101"/>
      <c r="J744" s="101"/>
      <c r="K744" s="101"/>
      <c r="L744" s="101"/>
    </row>
    <row r="745" spans="1:12" ht="14.25" customHeight="1">
      <c r="A745" s="138"/>
      <c r="B745" s="97"/>
      <c r="C745" s="139"/>
      <c r="D745" s="116"/>
      <c r="E745" s="101"/>
      <c r="F745" s="101"/>
      <c r="G745" s="101"/>
      <c r="H745" s="101"/>
      <c r="I745" s="101"/>
      <c r="J745" s="101"/>
      <c r="K745" s="101"/>
      <c r="L745" s="101"/>
    </row>
    <row r="746" spans="1:12" ht="14.25" customHeight="1">
      <c r="A746" s="138"/>
      <c r="B746" s="97"/>
      <c r="C746" s="139"/>
      <c r="D746" s="116"/>
      <c r="E746" s="101"/>
      <c r="F746" s="101"/>
      <c r="G746" s="101"/>
      <c r="H746" s="101"/>
      <c r="I746" s="101"/>
      <c r="J746" s="101"/>
      <c r="K746" s="101"/>
      <c r="L746" s="101"/>
    </row>
    <row r="747" spans="1:12" ht="14.25" customHeight="1">
      <c r="A747" s="138"/>
      <c r="B747" s="97"/>
      <c r="C747" s="139"/>
      <c r="D747" s="116"/>
      <c r="E747" s="101"/>
      <c r="F747" s="101"/>
      <c r="G747" s="101"/>
      <c r="H747" s="101"/>
      <c r="I747" s="101"/>
      <c r="J747" s="101"/>
      <c r="K747" s="101"/>
      <c r="L747" s="101"/>
    </row>
    <row r="748" spans="1:12" ht="14.25" customHeight="1">
      <c r="A748" s="138"/>
      <c r="B748" s="97"/>
      <c r="C748" s="139"/>
      <c r="D748" s="116"/>
      <c r="E748" s="101"/>
      <c r="F748" s="101"/>
      <c r="G748" s="101"/>
      <c r="H748" s="101"/>
      <c r="I748" s="101"/>
      <c r="J748" s="101"/>
      <c r="K748" s="101"/>
      <c r="L748" s="101"/>
    </row>
    <row r="749" spans="1:12" ht="14.25" customHeight="1">
      <c r="A749" s="138"/>
      <c r="B749" s="97"/>
      <c r="C749" s="139"/>
      <c r="D749" s="116"/>
      <c r="E749" s="101"/>
      <c r="F749" s="101"/>
      <c r="G749" s="101"/>
      <c r="H749" s="101"/>
      <c r="I749" s="101"/>
      <c r="J749" s="101"/>
      <c r="K749" s="101"/>
      <c r="L749" s="101"/>
    </row>
    <row r="750" spans="1:12" ht="14.25" customHeight="1">
      <c r="A750" s="138"/>
      <c r="B750" s="97"/>
      <c r="C750" s="139"/>
      <c r="D750" s="116"/>
      <c r="E750" s="101"/>
      <c r="F750" s="101"/>
      <c r="G750" s="101"/>
      <c r="H750" s="101"/>
      <c r="I750" s="101"/>
      <c r="J750" s="101"/>
      <c r="K750" s="101"/>
      <c r="L750" s="101"/>
    </row>
    <row r="751" spans="1:12" ht="14.25" customHeight="1">
      <c r="A751" s="138"/>
      <c r="B751" s="97"/>
      <c r="C751" s="139"/>
      <c r="D751" s="116"/>
      <c r="E751" s="101"/>
      <c r="F751" s="101"/>
      <c r="G751" s="101"/>
      <c r="H751" s="101"/>
      <c r="I751" s="101"/>
      <c r="J751" s="101"/>
      <c r="K751" s="101"/>
      <c r="L751" s="101"/>
    </row>
    <row r="752" spans="1:12" ht="14.25" customHeight="1">
      <c r="A752" s="138"/>
      <c r="B752" s="97"/>
      <c r="C752" s="139"/>
      <c r="D752" s="116"/>
      <c r="E752" s="101"/>
      <c r="F752" s="101"/>
      <c r="G752" s="101"/>
      <c r="H752" s="101"/>
      <c r="I752" s="101"/>
      <c r="J752" s="101"/>
      <c r="K752" s="101"/>
      <c r="L752" s="101"/>
    </row>
    <row r="753" spans="1:12" ht="14.25" customHeight="1">
      <c r="A753" s="138"/>
      <c r="B753" s="97"/>
      <c r="C753" s="139"/>
      <c r="D753" s="116"/>
      <c r="E753" s="101"/>
      <c r="F753" s="101"/>
      <c r="G753" s="101"/>
      <c r="H753" s="101"/>
      <c r="I753" s="101"/>
      <c r="J753" s="101"/>
      <c r="K753" s="101"/>
      <c r="L753" s="101"/>
    </row>
    <row r="754" spans="1:12" ht="14.25" customHeight="1">
      <c r="A754" s="138"/>
      <c r="B754" s="97"/>
      <c r="C754" s="139"/>
      <c r="D754" s="116"/>
      <c r="E754" s="101"/>
      <c r="F754" s="101"/>
      <c r="G754" s="101"/>
      <c r="H754" s="101"/>
      <c r="I754" s="101"/>
      <c r="J754" s="101"/>
      <c r="K754" s="101"/>
      <c r="L754" s="101"/>
    </row>
    <row r="755" spans="1:12" ht="14.25" customHeight="1">
      <c r="A755" s="138"/>
      <c r="B755" s="97"/>
      <c r="C755" s="139"/>
      <c r="D755" s="116"/>
      <c r="E755" s="101"/>
      <c r="F755" s="101"/>
      <c r="G755" s="101"/>
      <c r="H755" s="101"/>
      <c r="I755" s="101"/>
      <c r="J755" s="101"/>
      <c r="K755" s="101"/>
      <c r="L755" s="101"/>
    </row>
    <row r="756" spans="1:12" ht="14.25" customHeight="1">
      <c r="A756" s="138"/>
      <c r="B756" s="97"/>
      <c r="C756" s="139"/>
      <c r="D756" s="116"/>
      <c r="E756" s="101"/>
      <c r="F756" s="101"/>
      <c r="G756" s="101"/>
      <c r="H756" s="101"/>
      <c r="I756" s="101"/>
      <c r="J756" s="101"/>
      <c r="K756" s="101"/>
      <c r="L756" s="101"/>
    </row>
    <row r="757" spans="1:12" ht="14.25" customHeight="1">
      <c r="A757" s="138"/>
      <c r="B757" s="97"/>
      <c r="C757" s="139"/>
      <c r="D757" s="116"/>
      <c r="E757" s="101"/>
      <c r="F757" s="101"/>
      <c r="G757" s="101"/>
      <c r="H757" s="101"/>
      <c r="I757" s="101"/>
      <c r="J757" s="101"/>
      <c r="K757" s="101"/>
      <c r="L757" s="101"/>
    </row>
    <row r="758" spans="1:12" ht="14.25" customHeight="1">
      <c r="A758" s="138"/>
      <c r="B758" s="97"/>
      <c r="C758" s="139"/>
      <c r="D758" s="116"/>
      <c r="E758" s="101"/>
      <c r="F758" s="101"/>
      <c r="G758" s="101"/>
      <c r="H758" s="101"/>
      <c r="I758" s="101"/>
      <c r="J758" s="101"/>
      <c r="K758" s="101"/>
      <c r="L758" s="101"/>
    </row>
    <row r="759" spans="1:12" ht="14.25" customHeight="1">
      <c r="A759" s="138"/>
      <c r="B759" s="97"/>
      <c r="C759" s="139"/>
      <c r="D759" s="116"/>
      <c r="E759" s="101"/>
      <c r="F759" s="101"/>
      <c r="G759" s="101"/>
      <c r="H759" s="101"/>
      <c r="I759" s="101"/>
      <c r="J759" s="101"/>
      <c r="K759" s="101"/>
      <c r="L759" s="101"/>
    </row>
    <row r="760" spans="1:12" ht="14.25" customHeight="1">
      <c r="A760" s="138"/>
      <c r="B760" s="97"/>
      <c r="C760" s="139"/>
      <c r="D760" s="116"/>
      <c r="E760" s="101"/>
      <c r="F760" s="101"/>
      <c r="G760" s="101"/>
      <c r="H760" s="101"/>
      <c r="I760" s="101"/>
      <c r="J760" s="101"/>
      <c r="K760" s="101"/>
      <c r="L760" s="101"/>
    </row>
    <row r="761" spans="1:12" ht="14.25" customHeight="1">
      <c r="A761" s="138"/>
      <c r="B761" s="97"/>
      <c r="C761" s="139"/>
      <c r="D761" s="116"/>
      <c r="E761" s="101"/>
      <c r="F761" s="101"/>
      <c r="G761" s="101"/>
      <c r="H761" s="101"/>
      <c r="I761" s="101"/>
      <c r="J761" s="101"/>
      <c r="K761" s="101"/>
      <c r="L761" s="101"/>
    </row>
    <row r="762" spans="1:12" ht="14.25" customHeight="1">
      <c r="A762" s="138"/>
      <c r="B762" s="97"/>
      <c r="C762" s="139"/>
      <c r="D762" s="116"/>
      <c r="E762" s="101"/>
      <c r="F762" s="101"/>
      <c r="G762" s="101"/>
      <c r="H762" s="101"/>
      <c r="I762" s="101"/>
      <c r="J762" s="101"/>
      <c r="K762" s="101"/>
      <c r="L762" s="101"/>
    </row>
    <row r="763" spans="1:12" ht="14.25" customHeight="1">
      <c r="A763" s="138"/>
      <c r="B763" s="97"/>
      <c r="C763" s="139"/>
      <c r="D763" s="116"/>
      <c r="E763" s="101"/>
      <c r="F763" s="101"/>
      <c r="G763" s="101"/>
      <c r="H763" s="101"/>
      <c r="I763" s="101"/>
      <c r="J763" s="101"/>
      <c r="K763" s="101"/>
      <c r="L763" s="101"/>
    </row>
    <row r="764" spans="1:12" ht="14.25" customHeight="1">
      <c r="A764" s="138"/>
      <c r="B764" s="97"/>
      <c r="C764" s="139"/>
      <c r="D764" s="116"/>
      <c r="E764" s="101"/>
      <c r="F764" s="101"/>
      <c r="G764" s="101"/>
      <c r="H764" s="101"/>
      <c r="I764" s="101"/>
      <c r="J764" s="101"/>
      <c r="K764" s="101"/>
      <c r="L764" s="101"/>
    </row>
    <row r="765" spans="1:12" ht="14.25" customHeight="1">
      <c r="A765" s="138"/>
      <c r="B765" s="97"/>
      <c r="C765" s="139"/>
      <c r="D765" s="116"/>
      <c r="E765" s="101"/>
      <c r="F765" s="101"/>
      <c r="G765" s="101"/>
      <c r="H765" s="101"/>
      <c r="I765" s="101"/>
      <c r="J765" s="101"/>
      <c r="K765" s="101"/>
      <c r="L765" s="101"/>
    </row>
    <row r="766" spans="1:12" ht="14.25" customHeight="1">
      <c r="A766" s="138"/>
      <c r="B766" s="97"/>
      <c r="C766" s="139"/>
      <c r="D766" s="116"/>
      <c r="E766" s="101"/>
      <c r="F766" s="101"/>
      <c r="G766" s="101"/>
      <c r="H766" s="101"/>
      <c r="I766" s="101"/>
      <c r="J766" s="101"/>
      <c r="K766" s="101"/>
      <c r="L766" s="101"/>
    </row>
    <row r="767" spans="1:12" ht="14.25" customHeight="1">
      <c r="A767" s="138"/>
      <c r="B767" s="97"/>
      <c r="C767" s="139"/>
      <c r="D767" s="116"/>
      <c r="E767" s="101"/>
      <c r="F767" s="101"/>
      <c r="G767" s="101"/>
      <c r="H767" s="101"/>
      <c r="I767" s="101"/>
      <c r="J767" s="101"/>
      <c r="K767" s="101"/>
      <c r="L767" s="101"/>
    </row>
    <row r="768" spans="1:12" ht="14.25" customHeight="1">
      <c r="A768" s="138"/>
      <c r="B768" s="97"/>
      <c r="C768" s="139"/>
      <c r="D768" s="116"/>
      <c r="E768" s="101"/>
      <c r="F768" s="101"/>
      <c r="G768" s="101"/>
      <c r="H768" s="101"/>
      <c r="I768" s="101"/>
      <c r="J768" s="101"/>
      <c r="K768" s="101"/>
      <c r="L768" s="101"/>
    </row>
    <row r="769" spans="1:12" ht="14.25" customHeight="1">
      <c r="A769" s="138"/>
      <c r="B769" s="97"/>
      <c r="C769" s="139"/>
      <c r="D769" s="116"/>
      <c r="E769" s="101"/>
      <c r="F769" s="101"/>
      <c r="G769" s="101"/>
      <c r="H769" s="101"/>
      <c r="I769" s="101"/>
      <c r="J769" s="101"/>
      <c r="K769" s="101"/>
      <c r="L769" s="101"/>
    </row>
    <row r="770" spans="1:12" ht="14.25" customHeight="1">
      <c r="A770" s="138"/>
      <c r="B770" s="97"/>
      <c r="C770" s="139"/>
      <c r="D770" s="116"/>
      <c r="E770" s="101"/>
      <c r="F770" s="101"/>
      <c r="G770" s="101"/>
      <c r="H770" s="101"/>
      <c r="I770" s="101"/>
      <c r="J770" s="101"/>
      <c r="K770" s="101"/>
      <c r="L770" s="101"/>
    </row>
    <row r="771" spans="1:12" ht="14.25" customHeight="1">
      <c r="A771" s="138"/>
      <c r="B771" s="97"/>
      <c r="C771" s="139"/>
      <c r="D771" s="116"/>
      <c r="E771" s="101"/>
      <c r="F771" s="101"/>
      <c r="G771" s="101"/>
      <c r="H771" s="101"/>
      <c r="I771" s="101"/>
      <c r="J771" s="101"/>
      <c r="K771" s="101"/>
      <c r="L771" s="101"/>
    </row>
    <row r="772" spans="1:12" ht="14.25" customHeight="1">
      <c r="A772" s="138"/>
      <c r="B772" s="97"/>
      <c r="C772" s="139"/>
      <c r="D772" s="116"/>
      <c r="E772" s="101"/>
      <c r="F772" s="101"/>
      <c r="G772" s="101"/>
      <c r="H772" s="101"/>
      <c r="I772" s="101"/>
      <c r="J772" s="101"/>
      <c r="K772" s="101"/>
      <c r="L772" s="101"/>
    </row>
    <row r="773" spans="1:12" ht="14.25" customHeight="1">
      <c r="A773" s="138"/>
      <c r="B773" s="97"/>
      <c r="C773" s="139"/>
      <c r="D773" s="116"/>
      <c r="E773" s="101"/>
      <c r="F773" s="101"/>
      <c r="G773" s="101"/>
      <c r="H773" s="101"/>
      <c r="I773" s="101"/>
      <c r="J773" s="101"/>
      <c r="K773" s="101"/>
      <c r="L773" s="101"/>
    </row>
    <row r="774" spans="1:12" ht="14.25" customHeight="1">
      <c r="A774" s="138"/>
      <c r="B774" s="97"/>
      <c r="C774" s="139"/>
      <c r="D774" s="116"/>
      <c r="E774" s="101"/>
      <c r="F774" s="101"/>
      <c r="G774" s="101"/>
      <c r="H774" s="101"/>
      <c r="I774" s="101"/>
      <c r="J774" s="101"/>
      <c r="K774" s="101"/>
      <c r="L774" s="101"/>
    </row>
    <row r="775" spans="1:12" ht="14.25" customHeight="1">
      <c r="A775" s="138"/>
      <c r="B775" s="97"/>
      <c r="C775" s="139"/>
      <c r="D775" s="116"/>
      <c r="E775" s="101"/>
      <c r="F775" s="101"/>
      <c r="G775" s="101"/>
      <c r="H775" s="101"/>
      <c r="I775" s="101"/>
      <c r="J775" s="101"/>
      <c r="K775" s="101"/>
      <c r="L775" s="101"/>
    </row>
    <row r="776" spans="1:12" ht="14.25" customHeight="1">
      <c r="A776" s="138"/>
      <c r="B776" s="97"/>
      <c r="C776" s="139"/>
      <c r="D776" s="116"/>
      <c r="E776" s="101"/>
      <c r="F776" s="101"/>
      <c r="G776" s="101"/>
      <c r="H776" s="101"/>
      <c r="I776" s="101"/>
      <c r="J776" s="101"/>
      <c r="K776" s="101"/>
      <c r="L776" s="101"/>
    </row>
    <row r="777" spans="1:12" ht="14.25" customHeight="1">
      <c r="A777" s="138"/>
      <c r="B777" s="97"/>
      <c r="C777" s="139"/>
      <c r="D777" s="116"/>
      <c r="E777" s="101"/>
      <c r="F777" s="101"/>
      <c r="G777" s="101"/>
      <c r="H777" s="101"/>
      <c r="I777" s="101"/>
      <c r="J777" s="101"/>
      <c r="K777" s="101"/>
      <c r="L777" s="101"/>
    </row>
    <row r="778" spans="1:12" ht="14.25" customHeight="1">
      <c r="A778" s="138"/>
      <c r="B778" s="97"/>
      <c r="C778" s="139"/>
      <c r="D778" s="116"/>
      <c r="E778" s="101"/>
      <c r="F778" s="101"/>
      <c r="G778" s="101"/>
      <c r="H778" s="101"/>
      <c r="I778" s="101"/>
      <c r="J778" s="101"/>
      <c r="K778" s="101"/>
      <c r="L778" s="101"/>
    </row>
    <row r="779" spans="1:12" ht="14.25" customHeight="1">
      <c r="A779" s="138"/>
      <c r="B779" s="97"/>
      <c r="C779" s="139"/>
      <c r="D779" s="116"/>
      <c r="E779" s="101"/>
      <c r="F779" s="101"/>
      <c r="G779" s="101"/>
      <c r="H779" s="101"/>
      <c r="I779" s="101"/>
      <c r="J779" s="101"/>
      <c r="K779" s="101"/>
      <c r="L779" s="101"/>
    </row>
    <row r="780" spans="1:12" ht="14.25" customHeight="1">
      <c r="A780" s="138"/>
      <c r="B780" s="97"/>
      <c r="C780" s="139"/>
      <c r="D780" s="116"/>
      <c r="E780" s="101"/>
      <c r="F780" s="101"/>
      <c r="G780" s="101"/>
      <c r="H780" s="101"/>
      <c r="I780" s="101"/>
      <c r="J780" s="101"/>
      <c r="K780" s="101"/>
      <c r="L780" s="101"/>
    </row>
    <row r="781" spans="1:12" ht="14.25" customHeight="1">
      <c r="A781" s="138"/>
      <c r="B781" s="97"/>
      <c r="C781" s="139"/>
      <c r="D781" s="116"/>
      <c r="E781" s="101"/>
      <c r="F781" s="101"/>
      <c r="G781" s="101"/>
      <c r="H781" s="101"/>
      <c r="I781" s="101"/>
      <c r="J781" s="101"/>
      <c r="K781" s="101"/>
      <c r="L781" s="101"/>
    </row>
    <row r="782" spans="1:12" ht="14.25" customHeight="1">
      <c r="A782" s="138"/>
      <c r="B782" s="97"/>
      <c r="C782" s="139"/>
      <c r="D782" s="116"/>
      <c r="E782" s="101"/>
      <c r="F782" s="101"/>
      <c r="G782" s="101"/>
      <c r="H782" s="101"/>
      <c r="I782" s="101"/>
      <c r="J782" s="101"/>
      <c r="K782" s="101"/>
      <c r="L782" s="101"/>
    </row>
    <row r="783" spans="1:12" ht="14.25" customHeight="1">
      <c r="A783" s="138"/>
      <c r="B783" s="97"/>
      <c r="C783" s="139"/>
      <c r="D783" s="116"/>
      <c r="E783" s="101"/>
      <c r="F783" s="101"/>
      <c r="G783" s="101"/>
      <c r="H783" s="101"/>
      <c r="I783" s="101"/>
      <c r="J783" s="101"/>
      <c r="K783" s="101"/>
      <c r="L783" s="101"/>
    </row>
    <row r="784" spans="1:12" ht="14.25" customHeight="1">
      <c r="A784" s="138"/>
      <c r="B784" s="97"/>
      <c r="C784" s="139"/>
      <c r="D784" s="116"/>
      <c r="E784" s="101"/>
      <c r="F784" s="101"/>
      <c r="G784" s="101"/>
      <c r="H784" s="101"/>
      <c r="I784" s="101"/>
      <c r="J784" s="101"/>
      <c r="K784" s="101"/>
      <c r="L784" s="101"/>
    </row>
    <row r="785" spans="1:12" ht="14.25" customHeight="1">
      <c r="A785" s="138"/>
      <c r="B785" s="97"/>
      <c r="C785" s="139"/>
      <c r="D785" s="116"/>
      <c r="E785" s="101"/>
      <c r="F785" s="101"/>
      <c r="G785" s="101"/>
      <c r="H785" s="101"/>
      <c r="I785" s="101"/>
      <c r="J785" s="101"/>
      <c r="K785" s="101"/>
      <c r="L785" s="101"/>
    </row>
    <row r="786" spans="1:12" ht="14.25" customHeight="1">
      <c r="A786" s="138"/>
      <c r="B786" s="97"/>
      <c r="C786" s="139"/>
      <c r="D786" s="116"/>
      <c r="E786" s="101"/>
      <c r="F786" s="101"/>
      <c r="G786" s="101"/>
      <c r="H786" s="101"/>
      <c r="I786" s="101"/>
      <c r="J786" s="101"/>
      <c r="K786" s="101"/>
      <c r="L786" s="101"/>
    </row>
    <row r="787" spans="1:12" ht="14.25" customHeight="1">
      <c r="A787" s="138"/>
      <c r="B787" s="97"/>
      <c r="C787" s="139"/>
      <c r="D787" s="116"/>
      <c r="E787" s="101"/>
      <c r="F787" s="101"/>
      <c r="G787" s="101"/>
      <c r="H787" s="101"/>
      <c r="I787" s="101"/>
      <c r="J787" s="101"/>
      <c r="K787" s="101"/>
      <c r="L787" s="101"/>
    </row>
    <row r="788" spans="1:12" ht="14.25" customHeight="1">
      <c r="A788" s="138"/>
      <c r="B788" s="97"/>
      <c r="C788" s="139"/>
      <c r="D788" s="116"/>
      <c r="E788" s="101"/>
      <c r="F788" s="101"/>
      <c r="G788" s="101"/>
      <c r="H788" s="101"/>
      <c r="I788" s="101"/>
      <c r="J788" s="101"/>
      <c r="K788" s="101"/>
      <c r="L788" s="101"/>
    </row>
    <row r="789" spans="1:12" ht="14.25" customHeight="1">
      <c r="A789" s="138"/>
      <c r="B789" s="97"/>
      <c r="C789" s="139"/>
      <c r="D789" s="116"/>
      <c r="E789" s="101"/>
      <c r="F789" s="101"/>
      <c r="G789" s="101"/>
      <c r="H789" s="101"/>
      <c r="I789" s="101"/>
      <c r="J789" s="101"/>
      <c r="K789" s="101"/>
      <c r="L789" s="101"/>
    </row>
    <row r="790" spans="1:12" ht="14.25" customHeight="1">
      <c r="A790" s="138"/>
      <c r="B790" s="97"/>
      <c r="C790" s="139"/>
      <c r="D790" s="116"/>
      <c r="E790" s="101"/>
      <c r="F790" s="101"/>
      <c r="G790" s="101"/>
      <c r="H790" s="101"/>
      <c r="I790" s="101"/>
      <c r="J790" s="101"/>
      <c r="K790" s="101"/>
      <c r="L790" s="101"/>
    </row>
    <row r="791" spans="1:12" ht="14.25" customHeight="1">
      <c r="A791" s="138"/>
      <c r="B791" s="97"/>
      <c r="C791" s="139"/>
      <c r="D791" s="116"/>
      <c r="E791" s="101"/>
      <c r="F791" s="101"/>
      <c r="G791" s="101"/>
      <c r="H791" s="101"/>
      <c r="I791" s="101"/>
      <c r="J791" s="101"/>
      <c r="K791" s="101"/>
      <c r="L791" s="101"/>
    </row>
    <row r="792" spans="1:12" ht="14.25" customHeight="1">
      <c r="A792" s="138"/>
      <c r="B792" s="97"/>
      <c r="C792" s="139"/>
      <c r="D792" s="116"/>
      <c r="E792" s="101"/>
      <c r="F792" s="101"/>
      <c r="G792" s="101"/>
      <c r="H792" s="101"/>
      <c r="I792" s="101"/>
      <c r="J792" s="101"/>
      <c r="K792" s="101"/>
      <c r="L792" s="101"/>
    </row>
    <row r="793" spans="1:12" ht="14.25" customHeight="1">
      <c r="A793" s="138"/>
      <c r="B793" s="97"/>
      <c r="C793" s="139"/>
      <c r="D793" s="116"/>
      <c r="E793" s="101"/>
      <c r="F793" s="101"/>
      <c r="G793" s="101"/>
      <c r="H793" s="101"/>
      <c r="I793" s="101"/>
      <c r="J793" s="101"/>
      <c r="K793" s="101"/>
      <c r="L793" s="101"/>
    </row>
    <row r="794" spans="1:12" ht="14.25" customHeight="1">
      <c r="A794" s="138"/>
      <c r="B794" s="97"/>
      <c r="C794" s="139"/>
      <c r="D794" s="116"/>
      <c r="E794" s="101"/>
      <c r="F794" s="101"/>
      <c r="G794" s="101"/>
      <c r="H794" s="101"/>
      <c r="I794" s="101"/>
      <c r="J794" s="101"/>
      <c r="K794" s="101"/>
      <c r="L794" s="101"/>
    </row>
    <row r="795" spans="1:12" ht="14.25" customHeight="1">
      <c r="A795" s="138"/>
      <c r="B795" s="97"/>
      <c r="C795" s="139"/>
      <c r="D795" s="116"/>
      <c r="E795" s="101"/>
      <c r="F795" s="101"/>
      <c r="G795" s="101"/>
      <c r="H795" s="101"/>
      <c r="I795" s="101"/>
      <c r="J795" s="101"/>
      <c r="K795" s="101"/>
      <c r="L795" s="101"/>
    </row>
    <row r="796" spans="1:12" ht="14.25" customHeight="1">
      <c r="A796" s="138"/>
      <c r="B796" s="97"/>
      <c r="C796" s="139"/>
      <c r="D796" s="116"/>
      <c r="E796" s="101"/>
      <c r="F796" s="101"/>
      <c r="G796" s="101"/>
      <c r="H796" s="101"/>
      <c r="I796" s="101"/>
      <c r="J796" s="101"/>
      <c r="K796" s="101"/>
      <c r="L796" s="101"/>
    </row>
    <row r="797" spans="1:12" ht="14.25" customHeight="1">
      <c r="A797" s="138"/>
      <c r="B797" s="97"/>
      <c r="C797" s="139"/>
      <c r="D797" s="116"/>
      <c r="E797" s="101"/>
      <c r="F797" s="101"/>
      <c r="G797" s="101"/>
      <c r="H797" s="101"/>
      <c r="I797" s="101"/>
      <c r="J797" s="101"/>
      <c r="K797" s="101"/>
      <c r="L797" s="101"/>
    </row>
    <row r="798" spans="1:12" ht="14.25" customHeight="1">
      <c r="A798" s="138"/>
      <c r="B798" s="97"/>
      <c r="C798" s="139"/>
      <c r="D798" s="116"/>
      <c r="E798" s="101"/>
      <c r="F798" s="101"/>
      <c r="G798" s="101"/>
      <c r="H798" s="101"/>
      <c r="I798" s="101"/>
      <c r="J798" s="101"/>
      <c r="K798" s="101"/>
      <c r="L798" s="101"/>
    </row>
    <row r="799" spans="1:12" ht="14.25" customHeight="1">
      <c r="A799" s="138"/>
      <c r="B799" s="97"/>
      <c r="C799" s="139"/>
      <c r="D799" s="116"/>
      <c r="E799" s="101"/>
      <c r="F799" s="101"/>
      <c r="G799" s="101"/>
      <c r="H799" s="101"/>
      <c r="I799" s="101"/>
      <c r="J799" s="101"/>
      <c r="K799" s="101"/>
      <c r="L799" s="101"/>
    </row>
    <row r="800" spans="1:12" ht="14.25" customHeight="1">
      <c r="A800" s="138"/>
      <c r="B800" s="97"/>
      <c r="C800" s="139"/>
      <c r="D800" s="116"/>
      <c r="E800" s="101"/>
      <c r="F800" s="101"/>
      <c r="G800" s="101"/>
      <c r="H800" s="101"/>
      <c r="I800" s="101"/>
      <c r="J800" s="101"/>
      <c r="K800" s="101"/>
      <c r="L800" s="101"/>
    </row>
    <row r="801" spans="1:12" ht="14.25" customHeight="1">
      <c r="A801" s="138"/>
      <c r="B801" s="97"/>
      <c r="C801" s="139"/>
      <c r="D801" s="116"/>
      <c r="E801" s="101"/>
      <c r="F801" s="101"/>
      <c r="G801" s="101"/>
      <c r="H801" s="101"/>
      <c r="I801" s="101"/>
      <c r="J801" s="101"/>
      <c r="K801" s="101"/>
      <c r="L801" s="101"/>
    </row>
    <row r="802" spans="1:12" ht="14.25" customHeight="1">
      <c r="A802" s="138"/>
      <c r="B802" s="97"/>
      <c r="C802" s="139"/>
      <c r="D802" s="116"/>
      <c r="E802" s="101"/>
      <c r="F802" s="101"/>
      <c r="G802" s="101"/>
      <c r="H802" s="101"/>
      <c r="I802" s="101"/>
      <c r="J802" s="101"/>
      <c r="K802" s="101"/>
      <c r="L802" s="101"/>
    </row>
    <row r="803" spans="1:12" ht="14.25" customHeight="1">
      <c r="A803" s="138"/>
      <c r="B803" s="97"/>
      <c r="C803" s="139"/>
      <c r="D803" s="116"/>
      <c r="E803" s="101"/>
      <c r="F803" s="101"/>
      <c r="G803" s="101"/>
      <c r="H803" s="101"/>
      <c r="I803" s="101"/>
      <c r="J803" s="101"/>
      <c r="K803" s="101"/>
      <c r="L803" s="101"/>
    </row>
    <row r="804" spans="1:12" ht="14.25" customHeight="1">
      <c r="A804" s="138"/>
      <c r="B804" s="97"/>
      <c r="C804" s="139"/>
      <c r="D804" s="116"/>
      <c r="E804" s="101"/>
      <c r="F804" s="101"/>
      <c r="G804" s="101"/>
      <c r="H804" s="101"/>
      <c r="I804" s="101"/>
      <c r="J804" s="101"/>
      <c r="K804" s="101"/>
      <c r="L804" s="101"/>
    </row>
    <row r="805" spans="1:12" ht="14.25" customHeight="1">
      <c r="A805" s="138"/>
      <c r="B805" s="97"/>
      <c r="C805" s="139"/>
      <c r="D805" s="116"/>
      <c r="E805" s="101"/>
      <c r="F805" s="101"/>
      <c r="G805" s="101"/>
      <c r="H805" s="101"/>
      <c r="I805" s="101"/>
      <c r="J805" s="101"/>
      <c r="K805" s="101"/>
      <c r="L805" s="101"/>
    </row>
    <row r="806" spans="1:12" ht="14.25" customHeight="1">
      <c r="A806" s="138"/>
      <c r="B806" s="97"/>
      <c r="C806" s="139"/>
      <c r="D806" s="116"/>
      <c r="E806" s="101"/>
      <c r="F806" s="101"/>
      <c r="G806" s="101"/>
      <c r="H806" s="101"/>
      <c r="I806" s="101"/>
      <c r="J806" s="101"/>
      <c r="K806" s="101"/>
      <c r="L806" s="101"/>
    </row>
    <row r="807" spans="1:12" ht="14.25" customHeight="1">
      <c r="A807" s="138"/>
      <c r="B807" s="97"/>
      <c r="C807" s="139"/>
      <c r="D807" s="116"/>
      <c r="E807" s="101"/>
      <c r="F807" s="101"/>
      <c r="G807" s="101"/>
      <c r="H807" s="101"/>
      <c r="I807" s="101"/>
      <c r="J807" s="101"/>
      <c r="K807" s="101"/>
      <c r="L807" s="101"/>
    </row>
    <row r="808" spans="1:12" ht="14.25" customHeight="1">
      <c r="A808" s="138"/>
      <c r="B808" s="97"/>
      <c r="C808" s="139"/>
      <c r="D808" s="116"/>
      <c r="E808" s="101"/>
      <c r="F808" s="101"/>
      <c r="G808" s="101"/>
      <c r="H808" s="101"/>
      <c r="I808" s="101"/>
      <c r="J808" s="101"/>
      <c r="K808" s="101"/>
      <c r="L808" s="101"/>
    </row>
    <row r="809" spans="1:12" ht="14.25" customHeight="1">
      <c r="A809" s="138"/>
      <c r="B809" s="97"/>
      <c r="C809" s="139"/>
      <c r="D809" s="116"/>
      <c r="E809" s="101"/>
      <c r="F809" s="101"/>
      <c r="G809" s="101"/>
      <c r="H809" s="101"/>
      <c r="I809" s="101"/>
      <c r="J809" s="101"/>
      <c r="K809" s="101"/>
      <c r="L809" s="101"/>
    </row>
    <row r="810" spans="1:12" ht="14.25" customHeight="1">
      <c r="A810" s="138"/>
      <c r="B810" s="97"/>
      <c r="C810" s="139"/>
      <c r="D810" s="116"/>
      <c r="E810" s="101"/>
      <c r="F810" s="101"/>
      <c r="G810" s="101"/>
      <c r="H810" s="101"/>
      <c r="I810" s="101"/>
      <c r="J810" s="101"/>
      <c r="K810" s="101"/>
      <c r="L810" s="101"/>
    </row>
    <row r="811" spans="1:12" ht="14.25" customHeight="1">
      <c r="A811" s="138"/>
      <c r="B811" s="97"/>
      <c r="C811" s="139"/>
      <c r="D811" s="116"/>
      <c r="E811" s="101"/>
      <c r="F811" s="101"/>
      <c r="G811" s="101"/>
      <c r="H811" s="101"/>
      <c r="I811" s="101"/>
      <c r="J811" s="101"/>
      <c r="K811" s="101"/>
      <c r="L811" s="101"/>
    </row>
    <row r="812" spans="1:12" ht="14.25" customHeight="1">
      <c r="A812" s="138"/>
      <c r="B812" s="97"/>
      <c r="C812" s="139"/>
      <c r="D812" s="116"/>
      <c r="E812" s="101"/>
      <c r="F812" s="101"/>
      <c r="G812" s="101"/>
      <c r="H812" s="101"/>
      <c r="I812" s="101"/>
      <c r="J812" s="101"/>
      <c r="K812" s="101"/>
      <c r="L812" s="101"/>
    </row>
    <row r="813" spans="1:12" ht="14.25" customHeight="1">
      <c r="A813" s="138"/>
      <c r="B813" s="97"/>
      <c r="C813" s="139"/>
      <c r="D813" s="116"/>
      <c r="E813" s="101"/>
      <c r="F813" s="101"/>
      <c r="G813" s="101"/>
      <c r="H813" s="101"/>
      <c r="I813" s="101"/>
      <c r="J813" s="101"/>
      <c r="K813" s="101"/>
      <c r="L813" s="101"/>
    </row>
    <row r="814" spans="1:12" ht="14.25" customHeight="1">
      <c r="A814" s="138"/>
      <c r="B814" s="97"/>
      <c r="C814" s="139"/>
      <c r="D814" s="116"/>
      <c r="E814" s="101"/>
      <c r="F814" s="101"/>
      <c r="G814" s="101"/>
      <c r="H814" s="101"/>
      <c r="I814" s="101"/>
      <c r="J814" s="101"/>
      <c r="K814" s="101"/>
      <c r="L814" s="101"/>
    </row>
    <row r="815" spans="1:12" ht="14.25" customHeight="1">
      <c r="A815" s="138"/>
      <c r="B815" s="97"/>
      <c r="C815" s="139"/>
      <c r="D815" s="116"/>
      <c r="E815" s="101"/>
      <c r="F815" s="101"/>
      <c r="G815" s="101"/>
      <c r="H815" s="101"/>
      <c r="I815" s="101"/>
      <c r="J815" s="101"/>
      <c r="K815" s="101"/>
      <c r="L815" s="101"/>
    </row>
    <row r="816" spans="1:12" ht="14.25" customHeight="1">
      <c r="A816" s="138"/>
      <c r="B816" s="97"/>
      <c r="C816" s="139"/>
      <c r="D816" s="116"/>
      <c r="E816" s="101"/>
      <c r="F816" s="101"/>
      <c r="G816" s="101"/>
      <c r="H816" s="101"/>
      <c r="I816" s="101"/>
      <c r="J816" s="101"/>
      <c r="K816" s="101"/>
      <c r="L816" s="101"/>
    </row>
    <row r="817" spans="1:12" ht="14.25" customHeight="1">
      <c r="A817" s="138"/>
      <c r="B817" s="97"/>
      <c r="C817" s="139"/>
      <c r="D817" s="116"/>
      <c r="E817" s="101"/>
      <c r="F817" s="101"/>
      <c r="G817" s="101"/>
      <c r="H817" s="101"/>
      <c r="I817" s="101"/>
      <c r="J817" s="101"/>
      <c r="K817" s="101"/>
      <c r="L817" s="101"/>
    </row>
    <row r="818" spans="1:12" ht="14.25" customHeight="1">
      <c r="A818" s="138"/>
      <c r="B818" s="97"/>
      <c r="C818" s="139"/>
      <c r="D818" s="116"/>
      <c r="E818" s="101"/>
      <c r="F818" s="101"/>
      <c r="G818" s="101"/>
      <c r="H818" s="101"/>
      <c r="I818" s="101"/>
      <c r="J818" s="101"/>
      <c r="K818" s="101"/>
      <c r="L818" s="101"/>
    </row>
    <row r="819" spans="1:12" ht="14.25" customHeight="1">
      <c r="A819" s="138"/>
      <c r="B819" s="97"/>
      <c r="C819" s="139"/>
      <c r="D819" s="116"/>
      <c r="E819" s="101"/>
      <c r="F819" s="101"/>
      <c r="G819" s="101"/>
      <c r="H819" s="101"/>
      <c r="I819" s="101"/>
      <c r="J819" s="101"/>
      <c r="K819" s="101"/>
      <c r="L819" s="101"/>
    </row>
    <row r="820" spans="1:12" ht="14.25" customHeight="1">
      <c r="A820" s="138"/>
      <c r="B820" s="97"/>
      <c r="C820" s="139"/>
      <c r="D820" s="116"/>
      <c r="E820" s="101"/>
      <c r="F820" s="101"/>
      <c r="G820" s="101"/>
      <c r="H820" s="101"/>
      <c r="I820" s="101"/>
      <c r="J820" s="101"/>
      <c r="K820" s="101"/>
      <c r="L820" s="101"/>
    </row>
    <row r="821" spans="1:12" ht="14.25" customHeight="1">
      <c r="A821" s="138"/>
      <c r="B821" s="97"/>
      <c r="C821" s="139"/>
      <c r="D821" s="116"/>
      <c r="E821" s="101"/>
      <c r="F821" s="101"/>
      <c r="G821" s="101"/>
      <c r="H821" s="101"/>
      <c r="I821" s="101"/>
      <c r="J821" s="101"/>
      <c r="K821" s="101"/>
      <c r="L821" s="101"/>
    </row>
    <row r="822" spans="1:12" ht="14.25" customHeight="1">
      <c r="A822" s="138"/>
      <c r="B822" s="97"/>
      <c r="C822" s="139"/>
      <c r="D822" s="116"/>
      <c r="E822" s="101"/>
      <c r="F822" s="101"/>
      <c r="G822" s="101"/>
      <c r="H822" s="101"/>
      <c r="I822" s="101"/>
      <c r="J822" s="101"/>
      <c r="K822" s="101"/>
      <c r="L822" s="101"/>
    </row>
    <row r="823" spans="1:12" ht="14.25" customHeight="1">
      <c r="A823" s="138"/>
      <c r="B823" s="97"/>
      <c r="C823" s="139"/>
      <c r="D823" s="116"/>
      <c r="E823" s="101"/>
      <c r="F823" s="101"/>
      <c r="G823" s="101"/>
      <c r="H823" s="101"/>
      <c r="I823" s="101"/>
      <c r="J823" s="101"/>
      <c r="K823" s="101"/>
      <c r="L823" s="101"/>
    </row>
    <row r="824" spans="1:12" ht="14.25" customHeight="1">
      <c r="A824" s="138"/>
      <c r="B824" s="97"/>
      <c r="C824" s="139"/>
      <c r="D824" s="116"/>
      <c r="E824" s="101"/>
      <c r="F824" s="101"/>
      <c r="G824" s="101"/>
      <c r="H824" s="101"/>
      <c r="I824" s="101"/>
      <c r="J824" s="101"/>
      <c r="K824" s="101"/>
      <c r="L824" s="101"/>
    </row>
    <row r="825" spans="1:12" ht="14.25" customHeight="1">
      <c r="A825" s="138"/>
      <c r="B825" s="97"/>
      <c r="C825" s="139"/>
      <c r="D825" s="116"/>
      <c r="E825" s="101"/>
      <c r="F825" s="101"/>
      <c r="G825" s="101"/>
      <c r="H825" s="101"/>
      <c r="I825" s="101"/>
      <c r="J825" s="101"/>
      <c r="K825" s="101"/>
      <c r="L825" s="101"/>
    </row>
    <row r="826" spans="1:12" ht="14.25" customHeight="1">
      <c r="A826" s="138"/>
      <c r="B826" s="97"/>
      <c r="C826" s="139"/>
      <c r="D826" s="116"/>
      <c r="E826" s="101"/>
      <c r="F826" s="101"/>
      <c r="G826" s="101"/>
      <c r="H826" s="101"/>
      <c r="I826" s="101"/>
      <c r="J826" s="101"/>
      <c r="K826" s="101"/>
      <c r="L826" s="101"/>
    </row>
    <row r="827" spans="1:12" ht="14.25" customHeight="1">
      <c r="A827" s="138"/>
      <c r="B827" s="97"/>
      <c r="C827" s="139"/>
      <c r="D827" s="116"/>
      <c r="E827" s="101"/>
      <c r="F827" s="101"/>
      <c r="G827" s="101"/>
      <c r="H827" s="101"/>
      <c r="I827" s="101"/>
      <c r="J827" s="101"/>
      <c r="K827" s="101"/>
      <c r="L827" s="101"/>
    </row>
    <row r="828" spans="1:12" ht="14.25" customHeight="1">
      <c r="A828" s="138"/>
      <c r="B828" s="97"/>
      <c r="C828" s="139"/>
      <c r="D828" s="116"/>
      <c r="E828" s="101"/>
      <c r="F828" s="101"/>
      <c r="G828" s="101"/>
      <c r="H828" s="101"/>
      <c r="I828" s="101"/>
      <c r="J828" s="101"/>
      <c r="K828" s="101"/>
      <c r="L828" s="101"/>
    </row>
    <row r="829" spans="1:12" ht="14.25" customHeight="1">
      <c r="A829" s="138"/>
      <c r="B829" s="97"/>
      <c r="C829" s="139"/>
      <c r="D829" s="116"/>
      <c r="E829" s="101"/>
      <c r="F829" s="101"/>
      <c r="G829" s="101"/>
      <c r="H829" s="101"/>
      <c r="I829" s="101"/>
      <c r="J829" s="101"/>
      <c r="K829" s="101"/>
      <c r="L829" s="101"/>
    </row>
    <row r="830" spans="1:12" ht="14.25" customHeight="1">
      <c r="A830" s="138"/>
      <c r="B830" s="97"/>
      <c r="C830" s="139"/>
      <c r="D830" s="116"/>
      <c r="E830" s="101"/>
      <c r="F830" s="101"/>
      <c r="G830" s="101"/>
      <c r="H830" s="101"/>
      <c r="I830" s="101"/>
      <c r="J830" s="101"/>
      <c r="K830" s="101"/>
      <c r="L830" s="101"/>
    </row>
    <row r="831" spans="1:12" ht="14.25" customHeight="1">
      <c r="A831" s="138"/>
      <c r="B831" s="97"/>
      <c r="C831" s="139"/>
      <c r="D831" s="116"/>
      <c r="E831" s="101"/>
      <c r="F831" s="101"/>
      <c r="G831" s="101"/>
      <c r="H831" s="101"/>
      <c r="I831" s="101"/>
      <c r="J831" s="101"/>
      <c r="K831" s="101"/>
      <c r="L831" s="101"/>
    </row>
    <row r="832" spans="1:12" ht="14.25" customHeight="1">
      <c r="A832" s="138"/>
      <c r="B832" s="97"/>
      <c r="C832" s="139"/>
      <c r="D832" s="116"/>
      <c r="E832" s="101"/>
      <c r="F832" s="101"/>
      <c r="G832" s="101"/>
      <c r="H832" s="101"/>
      <c r="I832" s="101"/>
      <c r="J832" s="101"/>
      <c r="K832" s="101"/>
      <c r="L832" s="101"/>
    </row>
    <row r="833" spans="1:12" ht="14.25" customHeight="1">
      <c r="A833" s="138"/>
      <c r="B833" s="97"/>
      <c r="C833" s="139"/>
      <c r="D833" s="116"/>
      <c r="E833" s="101"/>
      <c r="F833" s="101"/>
      <c r="G833" s="101"/>
      <c r="H833" s="101"/>
      <c r="I833" s="101"/>
      <c r="J833" s="101"/>
      <c r="K833" s="101"/>
      <c r="L833" s="101"/>
    </row>
    <row r="834" spans="1:12" ht="14.25" customHeight="1">
      <c r="A834" s="138"/>
      <c r="B834" s="97"/>
      <c r="C834" s="139"/>
      <c r="D834" s="116"/>
      <c r="E834" s="101"/>
      <c r="F834" s="101"/>
      <c r="G834" s="101"/>
      <c r="H834" s="101"/>
      <c r="I834" s="101"/>
      <c r="J834" s="101"/>
      <c r="K834" s="101"/>
      <c r="L834" s="101"/>
    </row>
    <row r="835" spans="1:12" ht="14.25" customHeight="1">
      <c r="A835" s="138"/>
      <c r="B835" s="97"/>
      <c r="C835" s="139"/>
      <c r="D835" s="116"/>
      <c r="E835" s="101"/>
      <c r="F835" s="101"/>
      <c r="G835" s="101"/>
      <c r="H835" s="101"/>
      <c r="I835" s="101"/>
      <c r="J835" s="101"/>
      <c r="K835" s="101"/>
      <c r="L835" s="101"/>
    </row>
    <row r="836" spans="1:12" ht="14.25" customHeight="1">
      <c r="A836" s="138"/>
      <c r="B836" s="97"/>
      <c r="C836" s="139"/>
      <c r="D836" s="116"/>
      <c r="E836" s="101"/>
      <c r="F836" s="101"/>
      <c r="G836" s="101"/>
      <c r="H836" s="101"/>
      <c r="I836" s="101"/>
      <c r="J836" s="101"/>
      <c r="K836" s="101"/>
      <c r="L836" s="101"/>
    </row>
    <row r="837" spans="1:12" ht="14.25" customHeight="1">
      <c r="A837" s="138"/>
      <c r="B837" s="97"/>
      <c r="C837" s="139"/>
      <c r="D837" s="116"/>
      <c r="E837" s="101"/>
      <c r="F837" s="101"/>
      <c r="G837" s="101"/>
      <c r="H837" s="101"/>
      <c r="I837" s="101"/>
      <c r="J837" s="101"/>
      <c r="K837" s="101"/>
      <c r="L837" s="101"/>
    </row>
    <row r="838" spans="1:12" ht="14.25" customHeight="1">
      <c r="A838" s="138"/>
      <c r="B838" s="97"/>
      <c r="C838" s="139"/>
      <c r="D838" s="116"/>
      <c r="E838" s="101"/>
      <c r="F838" s="101"/>
      <c r="G838" s="101"/>
      <c r="H838" s="101"/>
      <c r="I838" s="101"/>
      <c r="J838" s="101"/>
      <c r="K838" s="101"/>
      <c r="L838" s="101"/>
    </row>
    <row r="839" spans="1:12" ht="14.25" customHeight="1">
      <c r="A839" s="138"/>
      <c r="B839" s="97"/>
      <c r="C839" s="139"/>
      <c r="D839" s="116"/>
      <c r="E839" s="101"/>
      <c r="F839" s="101"/>
      <c r="G839" s="101"/>
      <c r="H839" s="101"/>
      <c r="I839" s="101"/>
      <c r="J839" s="101"/>
      <c r="K839" s="101"/>
      <c r="L839" s="101"/>
    </row>
    <row r="840" spans="1:12" ht="14.25" customHeight="1">
      <c r="A840" s="138"/>
      <c r="B840" s="97"/>
      <c r="C840" s="139"/>
      <c r="D840" s="116"/>
      <c r="E840" s="101"/>
      <c r="F840" s="101"/>
      <c r="G840" s="101"/>
      <c r="H840" s="101"/>
      <c r="I840" s="101"/>
      <c r="J840" s="101"/>
      <c r="K840" s="101"/>
      <c r="L840" s="101"/>
    </row>
    <row r="841" spans="1:12" ht="14.25" customHeight="1">
      <c r="A841" s="138"/>
      <c r="B841" s="97"/>
      <c r="C841" s="139"/>
      <c r="D841" s="116"/>
      <c r="E841" s="101"/>
      <c r="F841" s="101"/>
      <c r="G841" s="101"/>
      <c r="H841" s="101"/>
      <c r="I841" s="101"/>
      <c r="J841" s="101"/>
      <c r="K841" s="101"/>
      <c r="L841" s="101"/>
    </row>
    <row r="842" spans="1:12" ht="14.25" customHeight="1">
      <c r="A842" s="138"/>
      <c r="B842" s="97"/>
      <c r="C842" s="139"/>
      <c r="D842" s="116"/>
      <c r="E842" s="101"/>
      <c r="F842" s="101"/>
      <c r="G842" s="101"/>
      <c r="H842" s="101"/>
      <c r="I842" s="101"/>
      <c r="J842" s="101"/>
      <c r="K842" s="101"/>
      <c r="L842" s="101"/>
    </row>
    <row r="843" spans="1:12" ht="14.25" customHeight="1">
      <c r="A843" s="138"/>
      <c r="B843" s="97"/>
      <c r="C843" s="139"/>
      <c r="D843" s="116"/>
      <c r="E843" s="101"/>
      <c r="F843" s="101"/>
      <c r="G843" s="101"/>
      <c r="H843" s="101"/>
      <c r="I843" s="101"/>
      <c r="J843" s="101"/>
      <c r="K843" s="101"/>
      <c r="L843" s="101"/>
    </row>
    <row r="844" spans="1:12" ht="14.25" customHeight="1">
      <c r="A844" s="138"/>
      <c r="B844" s="97"/>
      <c r="C844" s="139"/>
      <c r="D844" s="116"/>
      <c r="E844" s="101"/>
      <c r="F844" s="101"/>
      <c r="G844" s="101"/>
      <c r="H844" s="101"/>
      <c r="I844" s="101"/>
      <c r="J844" s="101"/>
      <c r="K844" s="101"/>
      <c r="L844" s="101"/>
    </row>
    <row r="845" spans="1:12" ht="14.25" customHeight="1">
      <c r="A845" s="138"/>
      <c r="B845" s="97"/>
      <c r="C845" s="139"/>
      <c r="D845" s="116"/>
      <c r="E845" s="101"/>
      <c r="F845" s="101"/>
      <c r="G845" s="101"/>
      <c r="H845" s="101"/>
      <c r="I845" s="101"/>
      <c r="J845" s="101"/>
      <c r="K845" s="101"/>
      <c r="L845" s="101"/>
    </row>
    <row r="846" spans="1:12" ht="14.25" customHeight="1">
      <c r="A846" s="138"/>
      <c r="B846" s="97"/>
      <c r="C846" s="139"/>
      <c r="D846" s="116"/>
      <c r="E846" s="101"/>
      <c r="F846" s="101"/>
      <c r="G846" s="101"/>
      <c r="H846" s="101"/>
      <c r="I846" s="101"/>
      <c r="J846" s="101"/>
      <c r="K846" s="101"/>
      <c r="L846" s="101"/>
    </row>
    <row r="847" spans="1:12" ht="14.25" customHeight="1">
      <c r="A847" s="138"/>
      <c r="B847" s="97"/>
      <c r="C847" s="139"/>
      <c r="D847" s="116"/>
      <c r="E847" s="101"/>
      <c r="F847" s="101"/>
      <c r="G847" s="101"/>
      <c r="H847" s="101"/>
      <c r="I847" s="101"/>
      <c r="J847" s="101"/>
      <c r="K847" s="101"/>
      <c r="L847" s="101"/>
    </row>
    <row r="848" spans="1:12" ht="14.25" customHeight="1">
      <c r="A848" s="138"/>
      <c r="B848" s="97"/>
      <c r="C848" s="139"/>
      <c r="D848" s="116"/>
      <c r="E848" s="101"/>
      <c r="F848" s="101"/>
      <c r="G848" s="101"/>
      <c r="H848" s="101"/>
      <c r="I848" s="101"/>
      <c r="J848" s="101"/>
      <c r="K848" s="101"/>
      <c r="L848" s="101"/>
    </row>
    <row r="849" spans="1:12" ht="14.25" customHeight="1">
      <c r="A849" s="138"/>
      <c r="B849" s="97"/>
      <c r="C849" s="139"/>
      <c r="D849" s="116"/>
      <c r="E849" s="101"/>
      <c r="F849" s="101"/>
      <c r="G849" s="101"/>
      <c r="H849" s="101"/>
      <c r="I849" s="101"/>
      <c r="J849" s="101"/>
      <c r="K849" s="101"/>
      <c r="L849" s="101"/>
    </row>
    <row r="850" spans="1:12" ht="14.25" customHeight="1">
      <c r="A850" s="138"/>
      <c r="B850" s="97"/>
      <c r="C850" s="139"/>
      <c r="D850" s="116"/>
      <c r="E850" s="101"/>
      <c r="F850" s="101"/>
      <c r="G850" s="101"/>
      <c r="H850" s="101"/>
      <c r="I850" s="101"/>
      <c r="J850" s="101"/>
      <c r="K850" s="101"/>
      <c r="L850" s="101"/>
    </row>
    <row r="851" spans="1:12" ht="14.25" customHeight="1">
      <c r="A851" s="138"/>
      <c r="B851" s="97"/>
      <c r="C851" s="139"/>
      <c r="D851" s="116"/>
      <c r="E851" s="101"/>
      <c r="F851" s="101"/>
      <c r="G851" s="101"/>
      <c r="H851" s="101"/>
      <c r="I851" s="101"/>
      <c r="J851" s="101"/>
      <c r="K851" s="101"/>
      <c r="L851" s="101"/>
    </row>
    <row r="852" spans="1:12" ht="14.25" customHeight="1">
      <c r="A852" s="138"/>
      <c r="B852" s="97"/>
      <c r="C852" s="139"/>
      <c r="D852" s="116"/>
      <c r="E852" s="101"/>
      <c r="F852" s="101"/>
      <c r="G852" s="101"/>
      <c r="H852" s="101"/>
      <c r="I852" s="101"/>
      <c r="J852" s="101"/>
      <c r="K852" s="101"/>
      <c r="L852" s="101"/>
    </row>
    <row r="853" spans="1:12" ht="14.25" customHeight="1">
      <c r="A853" s="138"/>
      <c r="B853" s="97"/>
      <c r="C853" s="139"/>
      <c r="D853" s="116"/>
      <c r="E853" s="101"/>
      <c r="F853" s="101"/>
      <c r="G853" s="101"/>
      <c r="H853" s="101"/>
      <c r="I853" s="101"/>
      <c r="J853" s="101"/>
      <c r="K853" s="101"/>
      <c r="L853" s="101"/>
    </row>
    <row r="854" spans="1:12" ht="14.25" customHeight="1">
      <c r="A854" s="138"/>
      <c r="B854" s="97"/>
      <c r="C854" s="139"/>
      <c r="D854" s="116"/>
      <c r="E854" s="101"/>
      <c r="F854" s="101"/>
      <c r="G854" s="101"/>
      <c r="H854" s="101"/>
      <c r="I854" s="101"/>
      <c r="J854" s="101"/>
      <c r="K854" s="101"/>
      <c r="L854" s="101"/>
    </row>
    <row r="855" spans="1:12" ht="14.25" customHeight="1">
      <c r="A855" s="138"/>
      <c r="B855" s="97"/>
      <c r="C855" s="139"/>
      <c r="D855" s="116"/>
      <c r="E855" s="101"/>
      <c r="F855" s="101"/>
      <c r="G855" s="101"/>
      <c r="H855" s="101"/>
      <c r="I855" s="101"/>
      <c r="J855" s="101"/>
      <c r="K855" s="101"/>
      <c r="L855" s="101"/>
    </row>
    <row r="856" spans="1:12" ht="14.25" customHeight="1">
      <c r="A856" s="138"/>
      <c r="B856" s="97"/>
      <c r="C856" s="139"/>
      <c r="D856" s="116"/>
      <c r="E856" s="101"/>
      <c r="F856" s="101"/>
      <c r="G856" s="101"/>
      <c r="H856" s="101"/>
      <c r="I856" s="101"/>
      <c r="J856" s="101"/>
      <c r="K856" s="101"/>
      <c r="L856" s="101"/>
    </row>
    <row r="857" spans="1:12" ht="14.25" customHeight="1">
      <c r="A857" s="138"/>
      <c r="B857" s="97"/>
      <c r="C857" s="139"/>
      <c r="D857" s="116"/>
      <c r="E857" s="101"/>
      <c r="F857" s="101"/>
      <c r="G857" s="101"/>
      <c r="H857" s="101"/>
      <c r="I857" s="101"/>
      <c r="J857" s="101"/>
      <c r="K857" s="101"/>
      <c r="L857" s="101"/>
    </row>
    <row r="858" spans="1:12" ht="14.25" customHeight="1">
      <c r="A858" s="138"/>
      <c r="B858" s="97"/>
      <c r="C858" s="139"/>
      <c r="D858" s="116"/>
      <c r="E858" s="101"/>
      <c r="F858" s="101"/>
      <c r="G858" s="101"/>
      <c r="H858" s="101"/>
      <c r="I858" s="101"/>
      <c r="J858" s="101"/>
      <c r="K858" s="101"/>
      <c r="L858" s="101"/>
    </row>
    <row r="859" spans="1:12" ht="14.25" customHeight="1">
      <c r="A859" s="138"/>
      <c r="B859" s="97"/>
      <c r="C859" s="139"/>
      <c r="D859" s="116"/>
      <c r="E859" s="101"/>
      <c r="F859" s="101"/>
      <c r="G859" s="101"/>
      <c r="H859" s="101"/>
      <c r="I859" s="101"/>
      <c r="J859" s="101"/>
      <c r="K859" s="101"/>
      <c r="L859" s="101"/>
    </row>
    <row r="860" spans="1:12" ht="14.25" customHeight="1">
      <c r="A860" s="138"/>
      <c r="B860" s="97"/>
      <c r="C860" s="139"/>
      <c r="D860" s="116"/>
      <c r="E860" s="101"/>
      <c r="F860" s="101"/>
      <c r="G860" s="101"/>
      <c r="H860" s="101"/>
      <c r="I860" s="101"/>
      <c r="J860" s="101"/>
      <c r="K860" s="101"/>
      <c r="L860" s="101"/>
    </row>
    <row r="861" spans="1:12" ht="14.25" customHeight="1">
      <c r="A861" s="138"/>
      <c r="B861" s="97"/>
      <c r="C861" s="139"/>
      <c r="D861" s="116"/>
      <c r="E861" s="101"/>
      <c r="F861" s="101"/>
      <c r="G861" s="101"/>
      <c r="H861" s="101"/>
      <c r="I861" s="101"/>
      <c r="J861" s="101"/>
      <c r="K861" s="101"/>
      <c r="L861" s="101"/>
    </row>
    <row r="862" spans="1:12" ht="14.25" customHeight="1">
      <c r="A862" s="138"/>
      <c r="B862" s="97"/>
      <c r="C862" s="139"/>
      <c r="D862" s="116"/>
      <c r="E862" s="101"/>
      <c r="F862" s="101"/>
      <c r="G862" s="101"/>
      <c r="H862" s="101"/>
      <c r="I862" s="101"/>
      <c r="J862" s="101"/>
      <c r="K862" s="101"/>
      <c r="L862" s="101"/>
    </row>
    <row r="863" spans="1:12" ht="14.25" customHeight="1">
      <c r="A863" s="138"/>
      <c r="B863" s="97"/>
      <c r="C863" s="139"/>
      <c r="D863" s="116"/>
      <c r="E863" s="101"/>
      <c r="F863" s="101"/>
      <c r="G863" s="101"/>
      <c r="H863" s="101"/>
      <c r="I863" s="101"/>
      <c r="J863" s="101"/>
      <c r="K863" s="101"/>
      <c r="L863" s="101"/>
    </row>
    <row r="864" spans="1:12" ht="14.25" customHeight="1">
      <c r="A864" s="138"/>
      <c r="B864" s="97"/>
      <c r="C864" s="139"/>
      <c r="D864" s="116"/>
      <c r="E864" s="101"/>
      <c r="F864" s="101"/>
      <c r="G864" s="101"/>
      <c r="H864" s="101"/>
      <c r="I864" s="101"/>
      <c r="J864" s="101"/>
      <c r="K864" s="101"/>
      <c r="L864" s="101"/>
    </row>
    <row r="865" spans="1:12" ht="14.25" customHeight="1">
      <c r="A865" s="138"/>
      <c r="B865" s="97"/>
      <c r="C865" s="139"/>
      <c r="D865" s="116"/>
      <c r="E865" s="101"/>
      <c r="F865" s="101"/>
      <c r="G865" s="101"/>
      <c r="H865" s="101"/>
      <c r="I865" s="101"/>
      <c r="J865" s="101"/>
      <c r="K865" s="101"/>
      <c r="L865" s="101"/>
    </row>
    <row r="866" spans="1:12" ht="14.25" customHeight="1">
      <c r="A866" s="138"/>
      <c r="B866" s="97"/>
      <c r="C866" s="139"/>
      <c r="D866" s="116"/>
      <c r="E866" s="101"/>
      <c r="F866" s="101"/>
      <c r="G866" s="101"/>
      <c r="H866" s="101"/>
      <c r="I866" s="101"/>
      <c r="J866" s="101"/>
      <c r="K866" s="101"/>
      <c r="L866" s="101"/>
    </row>
    <row r="867" spans="1:12" ht="14.25" customHeight="1">
      <c r="A867" s="138"/>
      <c r="B867" s="97"/>
      <c r="C867" s="139"/>
      <c r="D867" s="116"/>
      <c r="E867" s="101"/>
      <c r="F867" s="101"/>
      <c r="G867" s="101"/>
      <c r="H867" s="101"/>
      <c r="I867" s="101"/>
      <c r="J867" s="101"/>
      <c r="K867" s="101"/>
      <c r="L867" s="101"/>
    </row>
    <row r="868" spans="1:12" ht="14.25" customHeight="1">
      <c r="A868" s="138"/>
      <c r="B868" s="97"/>
      <c r="C868" s="139"/>
      <c r="D868" s="116"/>
      <c r="E868" s="101"/>
      <c r="F868" s="101"/>
      <c r="G868" s="101"/>
      <c r="H868" s="101"/>
      <c r="I868" s="101"/>
      <c r="J868" s="101"/>
      <c r="K868" s="101"/>
      <c r="L868" s="101"/>
    </row>
    <row r="869" spans="1:12" ht="14.25" customHeight="1">
      <c r="A869" s="138"/>
      <c r="B869" s="97"/>
      <c r="C869" s="139"/>
      <c r="D869" s="116"/>
      <c r="E869" s="101"/>
      <c r="F869" s="101"/>
      <c r="G869" s="101"/>
      <c r="H869" s="101"/>
      <c r="I869" s="101"/>
      <c r="J869" s="101"/>
      <c r="K869" s="101"/>
      <c r="L869" s="101"/>
    </row>
    <row r="870" spans="1:12" ht="14.25" customHeight="1">
      <c r="A870" s="138"/>
      <c r="B870" s="97"/>
      <c r="C870" s="139"/>
      <c r="D870" s="116"/>
      <c r="E870" s="101"/>
      <c r="F870" s="101"/>
      <c r="G870" s="101"/>
      <c r="H870" s="101"/>
      <c r="I870" s="101"/>
      <c r="J870" s="101"/>
      <c r="K870" s="101"/>
      <c r="L870" s="101"/>
    </row>
    <row r="871" spans="1:12" ht="14.25" customHeight="1">
      <c r="A871" s="138"/>
      <c r="B871" s="97"/>
      <c r="C871" s="139"/>
      <c r="D871" s="116"/>
      <c r="E871" s="101"/>
      <c r="F871" s="101"/>
      <c r="G871" s="101"/>
      <c r="H871" s="101"/>
      <c r="I871" s="101"/>
      <c r="J871" s="101"/>
      <c r="K871" s="101"/>
      <c r="L871" s="101"/>
    </row>
    <row r="872" spans="1:12" ht="14.25" customHeight="1">
      <c r="A872" s="138"/>
      <c r="B872" s="97"/>
      <c r="C872" s="139"/>
      <c r="D872" s="116"/>
      <c r="E872" s="101"/>
      <c r="F872" s="101"/>
      <c r="G872" s="101"/>
      <c r="H872" s="101"/>
      <c r="I872" s="101"/>
      <c r="J872" s="101"/>
      <c r="K872" s="101"/>
      <c r="L872" s="101"/>
    </row>
    <row r="873" spans="1:12" ht="14.25" customHeight="1">
      <c r="A873" s="138"/>
      <c r="B873" s="97"/>
      <c r="C873" s="139"/>
      <c r="D873" s="116"/>
      <c r="E873" s="101"/>
      <c r="F873" s="101"/>
      <c r="G873" s="101"/>
      <c r="H873" s="101"/>
      <c r="I873" s="101"/>
      <c r="J873" s="101"/>
      <c r="K873" s="101"/>
      <c r="L873" s="101"/>
    </row>
    <row r="874" spans="1:12" ht="14.25" customHeight="1">
      <c r="A874" s="138"/>
      <c r="B874" s="97"/>
      <c r="C874" s="139"/>
      <c r="D874" s="116"/>
      <c r="E874" s="101"/>
      <c r="F874" s="101"/>
      <c r="G874" s="101"/>
      <c r="H874" s="101"/>
      <c r="I874" s="101"/>
      <c r="J874" s="101"/>
      <c r="K874" s="101"/>
      <c r="L874" s="101"/>
    </row>
    <row r="875" spans="1:12" ht="14.25" customHeight="1">
      <c r="A875" s="138"/>
      <c r="B875" s="97"/>
      <c r="C875" s="139"/>
      <c r="D875" s="116"/>
      <c r="E875" s="101"/>
      <c r="F875" s="101"/>
      <c r="G875" s="101"/>
      <c r="H875" s="101"/>
      <c r="I875" s="101"/>
      <c r="J875" s="101"/>
      <c r="K875" s="101"/>
      <c r="L875" s="101"/>
    </row>
    <row r="876" spans="1:12" ht="14.25" customHeight="1">
      <c r="A876" s="138"/>
      <c r="B876" s="97"/>
      <c r="C876" s="139"/>
      <c r="D876" s="116"/>
      <c r="E876" s="101"/>
      <c r="F876" s="101"/>
      <c r="G876" s="101"/>
      <c r="H876" s="101"/>
      <c r="I876" s="101"/>
      <c r="J876" s="101"/>
      <c r="K876" s="101"/>
      <c r="L876" s="101"/>
    </row>
    <row r="877" spans="1:12" ht="14.25" customHeight="1">
      <c r="A877" s="138"/>
      <c r="B877" s="97"/>
      <c r="C877" s="139"/>
      <c r="D877" s="116"/>
      <c r="E877" s="101"/>
      <c r="F877" s="101"/>
      <c r="G877" s="101"/>
      <c r="H877" s="101"/>
      <c r="I877" s="101"/>
      <c r="J877" s="101"/>
      <c r="K877" s="101"/>
      <c r="L877" s="101"/>
    </row>
    <row r="878" spans="1:12" ht="14.25" customHeight="1">
      <c r="A878" s="138"/>
      <c r="B878" s="97"/>
      <c r="C878" s="139"/>
      <c r="D878" s="116"/>
      <c r="E878" s="101"/>
      <c r="F878" s="101"/>
      <c r="G878" s="101"/>
      <c r="H878" s="101"/>
      <c r="I878" s="101"/>
      <c r="J878" s="101"/>
      <c r="K878" s="101"/>
      <c r="L878" s="101"/>
    </row>
    <row r="879" spans="1:12" ht="14.25" customHeight="1">
      <c r="A879" s="138"/>
      <c r="B879" s="97"/>
      <c r="C879" s="139"/>
      <c r="D879" s="116"/>
      <c r="E879" s="101"/>
      <c r="F879" s="101"/>
      <c r="G879" s="101"/>
      <c r="H879" s="101"/>
      <c r="I879" s="101"/>
      <c r="J879" s="101"/>
      <c r="K879" s="101"/>
      <c r="L879" s="101"/>
    </row>
    <row r="880" spans="1:12" ht="14.25" customHeight="1">
      <c r="A880" s="138"/>
      <c r="B880" s="97"/>
      <c r="C880" s="139"/>
      <c r="D880" s="116"/>
      <c r="E880" s="101"/>
      <c r="F880" s="101"/>
      <c r="G880" s="101"/>
      <c r="H880" s="101"/>
      <c r="I880" s="101"/>
      <c r="J880" s="101"/>
      <c r="K880" s="101"/>
      <c r="L880" s="101"/>
    </row>
    <row r="881" spans="1:12" ht="14.25" customHeight="1">
      <c r="A881" s="138"/>
      <c r="B881" s="97"/>
      <c r="C881" s="139"/>
      <c r="D881" s="116"/>
      <c r="E881" s="101"/>
      <c r="F881" s="101"/>
      <c r="G881" s="101"/>
      <c r="H881" s="101"/>
      <c r="I881" s="101"/>
      <c r="J881" s="101"/>
      <c r="K881" s="101"/>
      <c r="L881" s="101"/>
    </row>
    <row r="882" spans="1:12" ht="14.25" customHeight="1">
      <c r="A882" s="138"/>
      <c r="B882" s="97"/>
      <c r="C882" s="139"/>
      <c r="D882" s="116"/>
      <c r="E882" s="101"/>
      <c r="F882" s="101"/>
      <c r="G882" s="101"/>
      <c r="H882" s="101"/>
      <c r="I882" s="101"/>
      <c r="J882" s="101"/>
      <c r="K882" s="101"/>
      <c r="L882" s="101"/>
    </row>
    <row r="883" spans="1:12" ht="14.25" customHeight="1">
      <c r="A883" s="138"/>
      <c r="B883" s="97"/>
      <c r="C883" s="139"/>
      <c r="D883" s="116"/>
      <c r="E883" s="101"/>
      <c r="F883" s="101"/>
      <c r="G883" s="101"/>
      <c r="H883" s="101"/>
      <c r="I883" s="101"/>
      <c r="J883" s="101"/>
      <c r="K883" s="101"/>
      <c r="L883" s="101"/>
    </row>
    <row r="884" spans="1:12" ht="14.25" customHeight="1">
      <c r="A884" s="138"/>
      <c r="B884" s="97"/>
      <c r="C884" s="139"/>
      <c r="D884" s="116"/>
      <c r="E884" s="101"/>
      <c r="F884" s="101"/>
      <c r="G884" s="101"/>
      <c r="H884" s="101"/>
      <c r="I884" s="101"/>
      <c r="J884" s="101"/>
      <c r="K884" s="101"/>
      <c r="L884" s="101"/>
    </row>
    <row r="885" spans="1:12" ht="14.25" customHeight="1">
      <c r="A885" s="138"/>
      <c r="B885" s="97"/>
      <c r="C885" s="139"/>
      <c r="D885" s="116"/>
      <c r="E885" s="101"/>
      <c r="F885" s="101"/>
      <c r="G885" s="101"/>
      <c r="H885" s="101"/>
      <c r="I885" s="101"/>
      <c r="J885" s="101"/>
      <c r="K885" s="101"/>
      <c r="L885" s="101"/>
    </row>
    <row r="886" spans="1:12" ht="14.25" customHeight="1">
      <c r="A886" s="138"/>
      <c r="B886" s="97"/>
      <c r="C886" s="139"/>
      <c r="D886" s="116"/>
      <c r="E886" s="101"/>
      <c r="F886" s="101"/>
      <c r="G886" s="101"/>
      <c r="H886" s="101"/>
      <c r="I886" s="101"/>
      <c r="J886" s="101"/>
      <c r="K886" s="101"/>
      <c r="L886" s="101"/>
    </row>
    <row r="887" spans="1:12" ht="14.25" customHeight="1">
      <c r="A887" s="138"/>
      <c r="B887" s="97"/>
      <c r="C887" s="139"/>
      <c r="D887" s="116"/>
      <c r="E887" s="101"/>
      <c r="F887" s="101"/>
      <c r="G887" s="101"/>
      <c r="H887" s="101"/>
      <c r="I887" s="101"/>
      <c r="J887" s="101"/>
      <c r="K887" s="101"/>
      <c r="L887" s="101"/>
    </row>
    <row r="888" spans="1:12" ht="14.25" customHeight="1">
      <c r="A888" s="138"/>
      <c r="B888" s="97"/>
      <c r="C888" s="139"/>
      <c r="D888" s="116"/>
      <c r="E888" s="101"/>
      <c r="F888" s="101"/>
      <c r="G888" s="101"/>
      <c r="H888" s="101"/>
      <c r="I888" s="101"/>
      <c r="J888" s="101"/>
      <c r="K888" s="101"/>
      <c r="L888" s="101"/>
    </row>
    <row r="889" spans="1:12" ht="14.25" customHeight="1">
      <c r="A889" s="138"/>
      <c r="B889" s="97"/>
      <c r="C889" s="139"/>
      <c r="D889" s="116"/>
      <c r="E889" s="101"/>
      <c r="F889" s="101"/>
      <c r="G889" s="101"/>
      <c r="H889" s="101"/>
      <c r="I889" s="101"/>
      <c r="J889" s="101"/>
      <c r="K889" s="101"/>
      <c r="L889" s="101"/>
    </row>
    <row r="890" spans="1:12" ht="14.25" customHeight="1">
      <c r="A890" s="138"/>
      <c r="B890" s="97"/>
      <c r="C890" s="139"/>
      <c r="D890" s="116"/>
      <c r="E890" s="101"/>
      <c r="F890" s="101"/>
      <c r="G890" s="101"/>
      <c r="H890" s="101"/>
      <c r="I890" s="101"/>
      <c r="J890" s="101"/>
      <c r="K890" s="101"/>
      <c r="L890" s="101"/>
    </row>
    <row r="891" spans="1:12" ht="14.25" customHeight="1">
      <c r="A891" s="138"/>
      <c r="B891" s="97"/>
      <c r="C891" s="139"/>
      <c r="D891" s="116"/>
      <c r="E891" s="101"/>
      <c r="F891" s="101"/>
      <c r="G891" s="101"/>
      <c r="H891" s="101"/>
      <c r="I891" s="101"/>
      <c r="J891" s="101"/>
      <c r="K891" s="101"/>
      <c r="L891" s="101"/>
    </row>
    <row r="892" spans="1:12" ht="14.25" customHeight="1">
      <c r="A892" s="138"/>
      <c r="B892" s="97"/>
      <c r="C892" s="139"/>
      <c r="D892" s="116"/>
      <c r="E892" s="101"/>
      <c r="F892" s="101"/>
      <c r="G892" s="101"/>
      <c r="H892" s="101"/>
      <c r="I892" s="101"/>
      <c r="J892" s="101"/>
      <c r="K892" s="101"/>
      <c r="L892" s="101"/>
    </row>
    <row r="893" spans="1:12" ht="14.25" customHeight="1">
      <c r="A893" s="138"/>
      <c r="B893" s="97"/>
      <c r="C893" s="139"/>
      <c r="D893" s="116"/>
      <c r="E893" s="101"/>
      <c r="F893" s="101"/>
      <c r="G893" s="101"/>
      <c r="H893" s="101"/>
      <c r="I893" s="101"/>
      <c r="J893" s="101"/>
      <c r="K893" s="101"/>
      <c r="L893" s="101"/>
    </row>
    <row r="894" spans="1:12" ht="14.25" customHeight="1">
      <c r="A894" s="138"/>
      <c r="B894" s="97"/>
      <c r="C894" s="139"/>
      <c r="D894" s="116"/>
      <c r="E894" s="101"/>
      <c r="F894" s="101"/>
      <c r="G894" s="101"/>
      <c r="H894" s="101"/>
      <c r="I894" s="101"/>
      <c r="J894" s="101"/>
      <c r="K894" s="101"/>
      <c r="L894" s="101"/>
    </row>
    <row r="895" spans="1:12" ht="14.25" customHeight="1">
      <c r="A895" s="138"/>
      <c r="B895" s="97"/>
      <c r="C895" s="139"/>
      <c r="D895" s="116"/>
      <c r="E895" s="101"/>
      <c r="F895" s="101"/>
      <c r="G895" s="101"/>
      <c r="H895" s="101"/>
      <c r="I895" s="101"/>
      <c r="J895" s="101"/>
      <c r="K895" s="101"/>
      <c r="L895" s="101"/>
    </row>
    <row r="896" spans="1:12" ht="14.25" customHeight="1">
      <c r="A896" s="138"/>
      <c r="B896" s="97"/>
      <c r="C896" s="139"/>
      <c r="D896" s="116"/>
      <c r="E896" s="101"/>
      <c r="F896" s="101"/>
      <c r="G896" s="101"/>
      <c r="H896" s="101"/>
      <c r="I896" s="101"/>
      <c r="J896" s="101"/>
      <c r="K896" s="101"/>
      <c r="L896" s="101"/>
    </row>
    <row r="897" spans="1:12" ht="14.25" customHeight="1">
      <c r="A897" s="138"/>
      <c r="B897" s="97"/>
      <c r="C897" s="139"/>
      <c r="D897" s="116"/>
      <c r="E897" s="101"/>
      <c r="F897" s="101"/>
      <c r="G897" s="101"/>
      <c r="H897" s="101"/>
      <c r="I897" s="101"/>
      <c r="J897" s="101"/>
      <c r="K897" s="101"/>
      <c r="L897" s="101"/>
    </row>
    <row r="898" spans="1:12" ht="14.25" customHeight="1">
      <c r="A898" s="138"/>
      <c r="B898" s="97"/>
      <c r="C898" s="139"/>
      <c r="D898" s="116"/>
      <c r="E898" s="101"/>
      <c r="F898" s="101"/>
      <c r="G898" s="101"/>
      <c r="H898" s="101"/>
      <c r="I898" s="101"/>
      <c r="J898" s="101"/>
      <c r="K898" s="101"/>
      <c r="L898" s="101"/>
    </row>
    <row r="899" spans="1:12" ht="14.25" customHeight="1">
      <c r="A899" s="138"/>
      <c r="B899" s="97"/>
      <c r="C899" s="139"/>
      <c r="D899" s="116"/>
      <c r="E899" s="101"/>
      <c r="F899" s="101"/>
      <c r="G899" s="101"/>
      <c r="H899" s="101"/>
      <c r="I899" s="101"/>
      <c r="J899" s="101"/>
      <c r="K899" s="101"/>
      <c r="L899" s="101"/>
    </row>
    <row r="900" spans="1:12" ht="14.25" customHeight="1">
      <c r="A900" s="138"/>
      <c r="B900" s="97"/>
      <c r="C900" s="139"/>
      <c r="D900" s="116"/>
      <c r="E900" s="101"/>
      <c r="F900" s="101"/>
      <c r="G900" s="101"/>
      <c r="H900" s="101"/>
      <c r="I900" s="101"/>
      <c r="J900" s="101"/>
      <c r="K900" s="101"/>
      <c r="L900" s="101"/>
    </row>
    <row r="901" spans="1:12" ht="14.25" customHeight="1">
      <c r="A901" s="138"/>
      <c r="B901" s="97"/>
      <c r="C901" s="139"/>
      <c r="D901" s="116"/>
      <c r="E901" s="101"/>
      <c r="F901" s="101"/>
      <c r="G901" s="101"/>
      <c r="H901" s="101"/>
      <c r="I901" s="101"/>
      <c r="J901" s="101"/>
      <c r="K901" s="101"/>
      <c r="L901" s="101"/>
    </row>
    <row r="902" spans="1:12" ht="14.25" customHeight="1">
      <c r="A902" s="138"/>
      <c r="B902" s="97"/>
      <c r="C902" s="139"/>
      <c r="D902" s="116"/>
      <c r="E902" s="101"/>
      <c r="F902" s="101"/>
      <c r="G902" s="101"/>
      <c r="H902" s="101"/>
      <c r="I902" s="101"/>
      <c r="J902" s="101"/>
      <c r="K902" s="101"/>
      <c r="L902" s="101"/>
    </row>
    <row r="903" spans="1:12" ht="14.25" customHeight="1">
      <c r="A903" s="138"/>
      <c r="B903" s="97"/>
      <c r="C903" s="139"/>
      <c r="D903" s="116"/>
      <c r="E903" s="101"/>
      <c r="F903" s="101"/>
      <c r="G903" s="101"/>
      <c r="H903" s="101"/>
      <c r="I903" s="101"/>
      <c r="J903" s="101"/>
      <c r="K903" s="101"/>
      <c r="L903" s="101"/>
    </row>
    <row r="904" spans="1:12" ht="14.25" customHeight="1">
      <c r="A904" s="138"/>
      <c r="B904" s="97"/>
      <c r="C904" s="139"/>
      <c r="D904" s="116"/>
      <c r="E904" s="101"/>
      <c r="F904" s="101"/>
      <c r="G904" s="101"/>
      <c r="H904" s="101"/>
      <c r="I904" s="101"/>
      <c r="J904" s="101"/>
      <c r="K904" s="101"/>
      <c r="L904" s="101"/>
    </row>
    <row r="905" spans="1:12" ht="14.25" customHeight="1">
      <c r="A905" s="138"/>
      <c r="B905" s="97"/>
      <c r="C905" s="139"/>
      <c r="D905" s="116"/>
      <c r="E905" s="101"/>
      <c r="F905" s="101"/>
      <c r="G905" s="101"/>
      <c r="H905" s="101"/>
      <c r="I905" s="101"/>
      <c r="J905" s="101"/>
      <c r="K905" s="101"/>
      <c r="L905" s="101"/>
    </row>
    <row r="906" spans="1:12" ht="14.25" customHeight="1">
      <c r="A906" s="138"/>
      <c r="B906" s="97"/>
      <c r="C906" s="139"/>
      <c r="D906" s="116"/>
      <c r="E906" s="101"/>
      <c r="F906" s="101"/>
      <c r="G906" s="101"/>
      <c r="H906" s="101"/>
      <c r="I906" s="101"/>
      <c r="J906" s="101"/>
      <c r="K906" s="101"/>
      <c r="L906" s="101"/>
    </row>
    <row r="907" spans="1:12" ht="14.25" customHeight="1">
      <c r="A907" s="138"/>
      <c r="B907" s="97"/>
      <c r="C907" s="139"/>
      <c r="D907" s="116"/>
      <c r="E907" s="101"/>
      <c r="F907" s="101"/>
      <c r="G907" s="101"/>
      <c r="H907" s="101"/>
      <c r="I907" s="101"/>
      <c r="J907" s="101"/>
      <c r="K907" s="101"/>
      <c r="L907" s="101"/>
    </row>
    <row r="908" spans="1:12" ht="14.25" customHeight="1">
      <c r="A908" s="138"/>
      <c r="B908" s="97"/>
      <c r="C908" s="139"/>
      <c r="D908" s="116"/>
      <c r="E908" s="101"/>
      <c r="F908" s="101"/>
      <c r="G908" s="101"/>
      <c r="H908" s="101"/>
      <c r="I908" s="101"/>
      <c r="J908" s="101"/>
      <c r="K908" s="101"/>
      <c r="L908" s="101"/>
    </row>
    <row r="909" spans="1:12" ht="14.25" customHeight="1">
      <c r="A909" s="138"/>
      <c r="B909" s="97"/>
      <c r="C909" s="139"/>
      <c r="D909" s="116"/>
      <c r="E909" s="101"/>
      <c r="F909" s="101"/>
      <c r="G909" s="101"/>
      <c r="H909" s="101"/>
      <c r="I909" s="101"/>
      <c r="J909" s="101"/>
      <c r="K909" s="101"/>
      <c r="L909" s="101"/>
    </row>
    <row r="910" spans="1:12" ht="14.25" customHeight="1">
      <c r="A910" s="138"/>
      <c r="B910" s="97"/>
      <c r="C910" s="139"/>
      <c r="D910" s="116"/>
      <c r="E910" s="101"/>
      <c r="F910" s="101"/>
      <c r="G910" s="101"/>
      <c r="H910" s="101"/>
      <c r="I910" s="101"/>
      <c r="J910" s="101"/>
      <c r="K910" s="101"/>
      <c r="L910" s="101"/>
    </row>
    <row r="911" spans="1:12" ht="14.25" customHeight="1">
      <c r="A911" s="138"/>
      <c r="B911" s="97"/>
      <c r="C911" s="139"/>
      <c r="D911" s="116"/>
      <c r="E911" s="101"/>
      <c r="F911" s="101"/>
      <c r="G911" s="101"/>
      <c r="H911" s="101"/>
      <c r="I911" s="101"/>
      <c r="J911" s="101"/>
      <c r="K911" s="101"/>
      <c r="L911" s="101"/>
    </row>
    <row r="912" spans="1:12" ht="14.25" customHeight="1">
      <c r="A912" s="138"/>
      <c r="B912" s="97"/>
      <c r="C912" s="139"/>
      <c r="D912" s="116"/>
      <c r="E912" s="101"/>
      <c r="F912" s="101"/>
      <c r="G912" s="101"/>
      <c r="H912" s="101"/>
      <c r="I912" s="101"/>
      <c r="J912" s="101"/>
      <c r="K912" s="101"/>
      <c r="L912" s="101"/>
    </row>
    <row r="913" spans="1:12" ht="14.25" customHeight="1">
      <c r="A913" s="138"/>
      <c r="B913" s="97"/>
      <c r="C913" s="139"/>
      <c r="D913" s="116"/>
      <c r="E913" s="101"/>
      <c r="F913" s="101"/>
      <c r="G913" s="101"/>
      <c r="H913" s="101"/>
      <c r="I913" s="101"/>
      <c r="J913" s="101"/>
      <c r="K913" s="101"/>
      <c r="L913" s="101"/>
    </row>
    <row r="914" spans="1:12" ht="14.25" customHeight="1">
      <c r="A914" s="138"/>
      <c r="B914" s="97"/>
      <c r="C914" s="139"/>
      <c r="D914" s="116"/>
      <c r="E914" s="101"/>
      <c r="F914" s="101"/>
      <c r="G914" s="101"/>
      <c r="H914" s="101"/>
      <c r="I914" s="101"/>
      <c r="J914" s="101"/>
      <c r="K914" s="101"/>
      <c r="L914" s="101"/>
    </row>
    <row r="915" spans="1:12" ht="14.25" customHeight="1">
      <c r="A915" s="138"/>
      <c r="B915" s="97"/>
      <c r="C915" s="139"/>
      <c r="D915" s="116"/>
      <c r="E915" s="101"/>
      <c r="F915" s="101"/>
      <c r="G915" s="101"/>
      <c r="H915" s="101"/>
      <c r="I915" s="101"/>
      <c r="J915" s="101"/>
      <c r="K915" s="101"/>
      <c r="L915" s="101"/>
    </row>
    <row r="916" spans="1:12" ht="14.25" customHeight="1">
      <c r="A916" s="138"/>
      <c r="B916" s="97"/>
      <c r="C916" s="139"/>
      <c r="D916" s="116"/>
      <c r="E916" s="101"/>
      <c r="F916" s="101"/>
      <c r="G916" s="101"/>
      <c r="H916" s="101"/>
      <c r="I916" s="101"/>
      <c r="J916" s="101"/>
      <c r="K916" s="101"/>
      <c r="L916" s="101"/>
    </row>
    <row r="917" spans="1:12" ht="14.25" customHeight="1">
      <c r="A917" s="138"/>
      <c r="B917" s="97"/>
      <c r="C917" s="139"/>
      <c r="D917" s="116"/>
      <c r="E917" s="101"/>
      <c r="F917" s="101"/>
      <c r="G917" s="101"/>
      <c r="H917" s="101"/>
      <c r="I917" s="101"/>
      <c r="J917" s="101"/>
      <c r="K917" s="101"/>
      <c r="L917" s="101"/>
    </row>
    <row r="918" spans="1:12" ht="14.25" customHeight="1">
      <c r="A918" s="138"/>
      <c r="B918" s="97"/>
      <c r="C918" s="139"/>
      <c r="D918" s="116"/>
      <c r="E918" s="101"/>
      <c r="F918" s="101"/>
      <c r="G918" s="101"/>
      <c r="H918" s="101"/>
      <c r="I918" s="101"/>
      <c r="J918" s="101"/>
      <c r="K918" s="101"/>
      <c r="L918" s="101"/>
    </row>
    <row r="919" spans="1:12" ht="14.25" customHeight="1">
      <c r="A919" s="138"/>
      <c r="B919" s="97"/>
      <c r="C919" s="139"/>
      <c r="D919" s="116"/>
      <c r="E919" s="101"/>
      <c r="F919" s="101"/>
      <c r="G919" s="101"/>
      <c r="H919" s="101"/>
      <c r="I919" s="101"/>
      <c r="J919" s="101"/>
      <c r="K919" s="101"/>
      <c r="L919" s="101"/>
    </row>
    <row r="920" spans="1:12" ht="14.25" customHeight="1">
      <c r="A920" s="138"/>
      <c r="B920" s="97"/>
      <c r="C920" s="139"/>
      <c r="D920" s="116"/>
      <c r="E920" s="101"/>
      <c r="F920" s="101"/>
      <c r="G920" s="101"/>
      <c r="H920" s="101"/>
      <c r="I920" s="101"/>
      <c r="J920" s="101"/>
      <c r="K920" s="101"/>
      <c r="L920" s="101"/>
    </row>
    <row r="921" spans="1:12" ht="14.25" customHeight="1">
      <c r="A921" s="138"/>
      <c r="B921" s="97"/>
      <c r="C921" s="139"/>
      <c r="D921" s="116"/>
      <c r="E921" s="101"/>
      <c r="F921" s="101"/>
      <c r="G921" s="101"/>
      <c r="H921" s="101"/>
      <c r="I921" s="101"/>
      <c r="J921" s="101"/>
      <c r="K921" s="101"/>
      <c r="L921" s="101"/>
    </row>
    <row r="922" spans="1:12" ht="14.25" customHeight="1">
      <c r="A922" s="138"/>
      <c r="B922" s="97"/>
      <c r="C922" s="139"/>
      <c r="D922" s="116"/>
      <c r="E922" s="101"/>
      <c r="F922" s="101"/>
      <c r="G922" s="101"/>
      <c r="H922" s="101"/>
      <c r="I922" s="101"/>
      <c r="J922" s="101"/>
      <c r="K922" s="101"/>
      <c r="L922" s="101"/>
    </row>
    <row r="923" spans="1:12" ht="14.25" customHeight="1">
      <c r="A923" s="138"/>
      <c r="B923" s="97"/>
      <c r="C923" s="139"/>
      <c r="D923" s="116"/>
      <c r="E923" s="101"/>
      <c r="F923" s="101"/>
      <c r="G923" s="101"/>
      <c r="H923" s="101"/>
      <c r="I923" s="101"/>
      <c r="J923" s="101"/>
      <c r="K923" s="101"/>
      <c r="L923" s="101"/>
    </row>
    <row r="924" spans="1:12" ht="14.25" customHeight="1">
      <c r="A924" s="138"/>
      <c r="B924" s="97"/>
      <c r="C924" s="139"/>
      <c r="D924" s="116"/>
      <c r="E924" s="101"/>
      <c r="F924" s="101"/>
      <c r="G924" s="101"/>
      <c r="H924" s="101"/>
      <c r="I924" s="101"/>
      <c r="J924" s="101"/>
      <c r="K924" s="101"/>
      <c r="L924" s="101"/>
    </row>
    <row r="925" spans="1:12" ht="14.25" customHeight="1">
      <c r="A925" s="138"/>
      <c r="B925" s="97"/>
      <c r="C925" s="139"/>
      <c r="D925" s="116"/>
      <c r="E925" s="101"/>
      <c r="F925" s="101"/>
      <c r="G925" s="101"/>
      <c r="H925" s="101"/>
      <c r="I925" s="101"/>
      <c r="J925" s="101"/>
      <c r="K925" s="101"/>
      <c r="L925" s="101"/>
    </row>
    <row r="926" spans="1:12" ht="14.25" customHeight="1">
      <c r="A926" s="138"/>
      <c r="B926" s="97"/>
      <c r="C926" s="139"/>
      <c r="D926" s="116"/>
      <c r="E926" s="101"/>
      <c r="F926" s="101"/>
      <c r="G926" s="101"/>
      <c r="H926" s="101"/>
      <c r="I926" s="101"/>
      <c r="J926" s="101"/>
      <c r="K926" s="101"/>
      <c r="L926" s="101"/>
    </row>
    <row r="927" spans="1:12" ht="14.25" customHeight="1">
      <c r="A927" s="138"/>
      <c r="B927" s="97"/>
      <c r="C927" s="139"/>
      <c r="D927" s="116"/>
      <c r="E927" s="101"/>
      <c r="F927" s="101"/>
      <c r="G927" s="101"/>
      <c r="H927" s="101"/>
      <c r="I927" s="101"/>
      <c r="J927" s="101"/>
      <c r="K927" s="101"/>
      <c r="L927" s="101"/>
    </row>
    <row r="928" spans="1:12" ht="14.25" customHeight="1">
      <c r="A928" s="138"/>
      <c r="B928" s="97"/>
      <c r="C928" s="139"/>
      <c r="D928" s="116"/>
      <c r="E928" s="101"/>
      <c r="F928" s="101"/>
      <c r="G928" s="101"/>
      <c r="H928" s="101"/>
      <c r="I928" s="101"/>
      <c r="J928" s="101"/>
      <c r="K928" s="101"/>
      <c r="L928" s="101"/>
    </row>
    <row r="929" spans="1:12" ht="14.25" customHeight="1">
      <c r="A929" s="138"/>
      <c r="B929" s="97"/>
      <c r="C929" s="139"/>
      <c r="D929" s="116"/>
      <c r="E929" s="101"/>
      <c r="F929" s="101"/>
      <c r="G929" s="101"/>
      <c r="H929" s="101"/>
      <c r="I929" s="101"/>
      <c r="J929" s="101"/>
      <c r="K929" s="101"/>
      <c r="L929" s="101"/>
    </row>
    <row r="930" spans="1:12" ht="14.25" customHeight="1">
      <c r="A930" s="138"/>
      <c r="B930" s="97"/>
      <c r="C930" s="139"/>
      <c r="D930" s="116"/>
      <c r="E930" s="101"/>
      <c r="F930" s="101"/>
      <c r="G930" s="101"/>
      <c r="H930" s="101"/>
      <c r="I930" s="101"/>
      <c r="J930" s="101"/>
      <c r="K930" s="101"/>
      <c r="L930" s="101"/>
    </row>
    <row r="931" spans="1:12" ht="14.25" customHeight="1">
      <c r="A931" s="138"/>
      <c r="B931" s="97"/>
      <c r="C931" s="139"/>
      <c r="D931" s="116"/>
      <c r="E931" s="101"/>
      <c r="F931" s="101"/>
      <c r="G931" s="101"/>
      <c r="H931" s="101"/>
      <c r="I931" s="101"/>
      <c r="J931" s="101"/>
      <c r="K931" s="101"/>
      <c r="L931" s="101"/>
    </row>
    <row r="932" spans="1:12" ht="14.25" customHeight="1">
      <c r="A932" s="138"/>
      <c r="B932" s="97"/>
      <c r="C932" s="139"/>
      <c r="D932" s="116"/>
      <c r="E932" s="101"/>
      <c r="F932" s="101"/>
      <c r="G932" s="101"/>
      <c r="H932" s="101"/>
      <c r="I932" s="101"/>
      <c r="J932" s="101"/>
      <c r="K932" s="101"/>
      <c r="L932" s="101"/>
    </row>
    <row r="933" spans="1:12" ht="14.25" customHeight="1">
      <c r="A933" s="138"/>
      <c r="B933" s="97"/>
      <c r="C933" s="139"/>
      <c r="D933" s="116"/>
      <c r="E933" s="101"/>
      <c r="F933" s="101"/>
      <c r="G933" s="101"/>
      <c r="H933" s="101"/>
      <c r="I933" s="101"/>
      <c r="J933" s="101"/>
      <c r="K933" s="101"/>
      <c r="L933" s="101"/>
    </row>
    <row r="934" spans="1:12" ht="14.25" customHeight="1">
      <c r="A934" s="138"/>
      <c r="B934" s="97"/>
      <c r="C934" s="139"/>
      <c r="D934" s="116"/>
      <c r="E934" s="101"/>
      <c r="F934" s="101"/>
      <c r="G934" s="101"/>
      <c r="H934" s="101"/>
      <c r="I934" s="101"/>
      <c r="J934" s="101"/>
      <c r="K934" s="101"/>
      <c r="L934" s="101"/>
    </row>
    <row r="935" spans="1:12" ht="14.25" customHeight="1">
      <c r="A935" s="138"/>
      <c r="B935" s="97"/>
      <c r="C935" s="139"/>
      <c r="D935" s="116"/>
      <c r="E935" s="101"/>
      <c r="F935" s="101"/>
      <c r="G935" s="101"/>
      <c r="H935" s="101"/>
      <c r="I935" s="101"/>
      <c r="J935" s="101"/>
      <c r="K935" s="101"/>
      <c r="L935" s="101"/>
    </row>
    <row r="936" spans="1:12" ht="14.25" customHeight="1">
      <c r="A936" s="138"/>
      <c r="B936" s="97"/>
      <c r="C936" s="139"/>
      <c r="D936" s="116"/>
      <c r="E936" s="101"/>
      <c r="F936" s="101"/>
      <c r="G936" s="101"/>
      <c r="H936" s="101"/>
      <c r="I936" s="101"/>
      <c r="J936" s="101"/>
      <c r="K936" s="101"/>
      <c r="L936" s="101"/>
    </row>
    <row r="937" spans="1:12" ht="14.25" customHeight="1">
      <c r="A937" s="138"/>
      <c r="B937" s="97"/>
      <c r="C937" s="139"/>
      <c r="D937" s="116"/>
      <c r="E937" s="101"/>
      <c r="F937" s="101"/>
      <c r="G937" s="101"/>
      <c r="H937" s="101"/>
      <c r="I937" s="101"/>
      <c r="J937" s="101"/>
      <c r="K937" s="101"/>
      <c r="L937" s="101"/>
    </row>
    <row r="938" spans="1:12" ht="14.25" customHeight="1">
      <c r="A938" s="138"/>
      <c r="B938" s="97"/>
      <c r="C938" s="139"/>
      <c r="D938" s="116"/>
      <c r="E938" s="101"/>
      <c r="F938" s="101"/>
      <c r="G938" s="101"/>
      <c r="H938" s="101"/>
      <c r="I938" s="101"/>
      <c r="J938" s="101"/>
      <c r="K938" s="101"/>
      <c r="L938" s="101"/>
    </row>
    <row r="939" spans="1:12" ht="14.25" customHeight="1">
      <c r="A939" s="138"/>
      <c r="B939" s="97"/>
      <c r="C939" s="139"/>
      <c r="D939" s="116"/>
      <c r="E939" s="101"/>
      <c r="F939" s="101"/>
      <c r="G939" s="101"/>
      <c r="H939" s="101"/>
      <c r="I939" s="101"/>
      <c r="J939" s="101"/>
      <c r="K939" s="101"/>
      <c r="L939" s="101"/>
    </row>
    <row r="940" spans="1:12" ht="14.25" customHeight="1">
      <c r="A940" s="138"/>
      <c r="B940" s="97"/>
      <c r="C940" s="139"/>
      <c r="D940" s="116"/>
      <c r="E940" s="101"/>
      <c r="F940" s="101"/>
      <c r="G940" s="101"/>
      <c r="H940" s="101"/>
      <c r="I940" s="101"/>
      <c r="J940" s="101"/>
      <c r="K940" s="101"/>
      <c r="L940" s="101"/>
    </row>
    <row r="941" spans="1:12" ht="14.25" customHeight="1">
      <c r="A941" s="138"/>
      <c r="B941" s="97"/>
      <c r="C941" s="139"/>
      <c r="D941" s="116"/>
      <c r="E941" s="101"/>
      <c r="F941" s="101"/>
      <c r="G941" s="101"/>
      <c r="H941" s="101"/>
      <c r="I941" s="101"/>
      <c r="J941" s="101"/>
      <c r="K941" s="101"/>
      <c r="L941" s="101"/>
    </row>
    <row r="942" spans="1:12" ht="14.25" customHeight="1">
      <c r="A942" s="138"/>
      <c r="B942" s="97"/>
      <c r="C942" s="139"/>
      <c r="D942" s="116"/>
      <c r="E942" s="101"/>
      <c r="F942" s="101"/>
      <c r="G942" s="101"/>
      <c r="H942" s="101"/>
      <c r="I942" s="101"/>
      <c r="J942" s="101"/>
      <c r="K942" s="101"/>
      <c r="L942" s="101"/>
    </row>
    <row r="943" spans="1:12" ht="14.25" customHeight="1">
      <c r="A943" s="138"/>
      <c r="B943" s="97"/>
      <c r="C943" s="139"/>
      <c r="D943" s="116"/>
      <c r="E943" s="101"/>
      <c r="F943" s="101"/>
      <c r="G943" s="101"/>
      <c r="H943" s="101"/>
      <c r="I943" s="101"/>
      <c r="J943" s="101"/>
      <c r="K943" s="101"/>
      <c r="L943" s="101"/>
    </row>
    <row r="944" spans="1:12" ht="14.25" customHeight="1">
      <c r="A944" s="138"/>
      <c r="B944" s="97"/>
      <c r="C944" s="139"/>
      <c r="D944" s="116"/>
      <c r="E944" s="101"/>
      <c r="F944" s="101"/>
      <c r="G944" s="101"/>
      <c r="H944" s="101"/>
      <c r="I944" s="101"/>
      <c r="J944" s="101"/>
      <c r="K944" s="101"/>
      <c r="L944" s="101"/>
    </row>
    <row r="945" spans="1:12" ht="14.25" customHeight="1">
      <c r="A945" s="138"/>
      <c r="B945" s="97"/>
      <c r="C945" s="139"/>
      <c r="D945" s="116"/>
      <c r="E945" s="101"/>
      <c r="F945" s="101"/>
      <c r="G945" s="101"/>
      <c r="H945" s="101"/>
      <c r="I945" s="101"/>
      <c r="J945" s="101"/>
      <c r="K945" s="101"/>
      <c r="L945" s="101"/>
    </row>
    <row r="946" spans="1:12" ht="14.25" customHeight="1">
      <c r="A946" s="138"/>
      <c r="B946" s="97"/>
      <c r="C946" s="139"/>
      <c r="D946" s="116"/>
      <c r="E946" s="101"/>
      <c r="F946" s="101"/>
      <c r="G946" s="101"/>
      <c r="H946" s="101"/>
      <c r="I946" s="101"/>
      <c r="J946" s="101"/>
      <c r="K946" s="101"/>
      <c r="L946" s="101"/>
    </row>
    <row r="947" spans="1:12" ht="14.25" customHeight="1">
      <c r="A947" s="138"/>
      <c r="B947" s="97"/>
      <c r="C947" s="139"/>
      <c r="D947" s="116"/>
      <c r="E947" s="101"/>
      <c r="F947" s="101"/>
      <c r="G947" s="101"/>
      <c r="H947" s="101"/>
      <c r="I947" s="101"/>
      <c r="J947" s="101"/>
      <c r="K947" s="101"/>
      <c r="L947" s="101"/>
    </row>
    <row r="948" spans="1:12" ht="14.25" customHeight="1">
      <c r="A948" s="138"/>
      <c r="B948" s="97"/>
      <c r="C948" s="139"/>
      <c r="D948" s="116"/>
      <c r="E948" s="101"/>
      <c r="F948" s="101"/>
      <c r="G948" s="101"/>
      <c r="H948" s="101"/>
      <c r="I948" s="101"/>
      <c r="J948" s="101"/>
      <c r="K948" s="101"/>
      <c r="L948" s="101"/>
    </row>
    <row r="949" spans="1:12" ht="14.25" customHeight="1">
      <c r="A949" s="138"/>
      <c r="B949" s="97"/>
      <c r="C949" s="139"/>
      <c r="D949" s="116"/>
      <c r="E949" s="101"/>
      <c r="F949" s="101"/>
      <c r="G949" s="101"/>
      <c r="H949" s="101"/>
      <c r="I949" s="101"/>
      <c r="J949" s="101"/>
      <c r="K949" s="101"/>
      <c r="L949" s="101"/>
    </row>
    <row r="950" spans="1:12" ht="14.25" customHeight="1">
      <c r="A950" s="138"/>
      <c r="B950" s="97"/>
      <c r="C950" s="139"/>
      <c r="D950" s="116"/>
      <c r="E950" s="101"/>
      <c r="F950" s="101"/>
      <c r="G950" s="101"/>
      <c r="H950" s="101"/>
      <c r="I950" s="101"/>
      <c r="J950" s="101"/>
      <c r="K950" s="101"/>
      <c r="L950" s="101"/>
    </row>
    <row r="951" spans="1:12" ht="14.25" customHeight="1">
      <c r="A951" s="138"/>
      <c r="B951" s="97"/>
      <c r="C951" s="139"/>
      <c r="D951" s="116"/>
      <c r="E951" s="101"/>
      <c r="F951" s="101"/>
      <c r="G951" s="101"/>
      <c r="H951" s="101"/>
      <c r="I951" s="101"/>
      <c r="J951" s="101"/>
      <c r="K951" s="101"/>
      <c r="L951" s="101"/>
    </row>
    <row r="952" spans="1:12" ht="14.25" customHeight="1">
      <c r="A952" s="138"/>
      <c r="B952" s="97"/>
      <c r="C952" s="139"/>
      <c r="D952" s="116"/>
      <c r="E952" s="101"/>
      <c r="F952" s="101"/>
      <c r="G952" s="101"/>
      <c r="H952" s="101"/>
      <c r="I952" s="101"/>
      <c r="J952" s="101"/>
      <c r="K952" s="101"/>
      <c r="L952" s="101"/>
    </row>
    <row r="953" spans="1:12" ht="14.25" customHeight="1">
      <c r="A953" s="138"/>
      <c r="B953" s="97"/>
      <c r="C953" s="139"/>
      <c r="D953" s="116"/>
      <c r="E953" s="101"/>
      <c r="F953" s="101"/>
      <c r="G953" s="101"/>
      <c r="H953" s="101"/>
      <c r="I953" s="101"/>
      <c r="J953" s="101"/>
      <c r="K953" s="101"/>
      <c r="L953" s="101"/>
    </row>
    <row r="954" spans="1:12" ht="14.25" customHeight="1">
      <c r="A954" s="138"/>
      <c r="B954" s="97"/>
      <c r="C954" s="139"/>
      <c r="D954" s="116"/>
      <c r="E954" s="101"/>
      <c r="F954" s="101"/>
      <c r="G954" s="101"/>
      <c r="H954" s="101"/>
      <c r="I954" s="101"/>
      <c r="J954" s="101"/>
      <c r="K954" s="101"/>
      <c r="L954" s="101"/>
    </row>
    <row r="955" spans="1:12" ht="14.25" customHeight="1">
      <c r="A955" s="138"/>
      <c r="B955" s="97"/>
      <c r="C955" s="139"/>
      <c r="D955" s="116"/>
      <c r="E955" s="101"/>
      <c r="F955" s="101"/>
      <c r="G955" s="101"/>
      <c r="H955" s="101"/>
      <c r="I955" s="101"/>
      <c r="J955" s="101"/>
      <c r="K955" s="101"/>
      <c r="L955" s="101"/>
    </row>
    <row r="956" spans="1:12" ht="14.25" customHeight="1">
      <c r="A956" s="138"/>
      <c r="B956" s="97"/>
      <c r="C956" s="139"/>
      <c r="D956" s="116"/>
      <c r="E956" s="101"/>
      <c r="F956" s="101"/>
      <c r="G956" s="101"/>
      <c r="H956" s="101"/>
      <c r="I956" s="101"/>
      <c r="J956" s="101"/>
      <c r="K956" s="101"/>
      <c r="L956" s="101"/>
    </row>
    <row r="957" spans="1:12" ht="14.25" customHeight="1">
      <c r="A957" s="138"/>
      <c r="B957" s="97"/>
      <c r="C957" s="139"/>
      <c r="D957" s="116"/>
      <c r="E957" s="101"/>
      <c r="F957" s="101"/>
      <c r="G957" s="101"/>
      <c r="H957" s="101"/>
      <c r="I957" s="101"/>
      <c r="J957" s="101"/>
      <c r="K957" s="101"/>
      <c r="L957" s="101"/>
    </row>
    <row r="958" spans="1:12" ht="14.25" customHeight="1">
      <c r="A958" s="138"/>
      <c r="B958" s="97"/>
      <c r="C958" s="139"/>
      <c r="D958" s="116"/>
      <c r="E958" s="101"/>
      <c r="F958" s="101"/>
      <c r="G958" s="101"/>
      <c r="H958" s="101"/>
      <c r="I958" s="101"/>
      <c r="J958" s="101"/>
      <c r="K958" s="101"/>
      <c r="L958" s="101"/>
    </row>
    <row r="959" spans="1:12" ht="14.25" customHeight="1">
      <c r="A959" s="138"/>
      <c r="B959" s="97"/>
      <c r="C959" s="139"/>
      <c r="D959" s="116"/>
      <c r="E959" s="101"/>
      <c r="F959" s="101"/>
      <c r="G959" s="101"/>
      <c r="H959" s="101"/>
      <c r="I959" s="101"/>
      <c r="J959" s="101"/>
      <c r="K959" s="101"/>
      <c r="L959" s="101"/>
    </row>
    <row r="960" spans="1:12" ht="14.25" customHeight="1">
      <c r="A960" s="138"/>
      <c r="B960" s="97"/>
      <c r="C960" s="139"/>
      <c r="D960" s="116"/>
      <c r="E960" s="101"/>
      <c r="F960" s="101"/>
      <c r="G960" s="101"/>
      <c r="H960" s="101"/>
      <c r="I960" s="101"/>
      <c r="J960" s="101"/>
      <c r="K960" s="101"/>
      <c r="L960" s="101"/>
    </row>
    <row r="961" spans="1:12" ht="14.25" customHeight="1">
      <c r="A961" s="138"/>
      <c r="B961" s="97"/>
      <c r="C961" s="139"/>
      <c r="D961" s="116"/>
      <c r="E961" s="101"/>
      <c r="F961" s="101"/>
      <c r="G961" s="101"/>
      <c r="H961" s="101"/>
      <c r="I961" s="101"/>
      <c r="J961" s="101"/>
      <c r="K961" s="101"/>
      <c r="L961" s="101"/>
    </row>
    <row r="962" spans="1:12" ht="14.25" customHeight="1">
      <c r="A962" s="138"/>
      <c r="B962" s="97"/>
      <c r="C962" s="139"/>
      <c r="D962" s="116"/>
      <c r="E962" s="101"/>
      <c r="F962" s="101"/>
      <c r="G962" s="101"/>
      <c r="H962" s="101"/>
      <c r="I962" s="101"/>
      <c r="J962" s="101"/>
      <c r="K962" s="101"/>
      <c r="L962" s="101"/>
    </row>
    <row r="963" spans="1:12" ht="14.25" customHeight="1">
      <c r="A963" s="138"/>
      <c r="B963" s="97"/>
      <c r="C963" s="139"/>
      <c r="D963" s="116"/>
      <c r="E963" s="101"/>
      <c r="F963" s="101"/>
      <c r="G963" s="101"/>
      <c r="H963" s="101"/>
      <c r="I963" s="101"/>
      <c r="J963" s="101"/>
      <c r="K963" s="101"/>
      <c r="L963" s="101"/>
    </row>
    <row r="964" spans="1:12" ht="14.25" customHeight="1">
      <c r="A964" s="138"/>
      <c r="B964" s="97"/>
      <c r="C964" s="139"/>
      <c r="D964" s="116"/>
      <c r="E964" s="101"/>
      <c r="F964" s="101"/>
      <c r="G964" s="101"/>
      <c r="H964" s="101"/>
      <c r="I964" s="101"/>
      <c r="J964" s="101"/>
      <c r="K964" s="101"/>
      <c r="L964" s="101"/>
    </row>
    <row r="965" spans="1:12" ht="14.25" customHeight="1">
      <c r="A965" s="138"/>
      <c r="B965" s="97"/>
      <c r="C965" s="139"/>
      <c r="D965" s="116"/>
      <c r="E965" s="101"/>
      <c r="F965" s="101"/>
      <c r="G965" s="101"/>
      <c r="H965" s="101"/>
      <c r="I965" s="101"/>
      <c r="J965" s="101"/>
      <c r="K965" s="101"/>
      <c r="L965" s="101"/>
    </row>
    <row r="966" spans="1:12" ht="14.25" customHeight="1">
      <c r="A966" s="138"/>
      <c r="B966" s="97"/>
      <c r="C966" s="139"/>
      <c r="D966" s="116"/>
      <c r="E966" s="101"/>
      <c r="F966" s="101"/>
      <c r="G966" s="101"/>
      <c r="H966" s="101"/>
      <c r="I966" s="101"/>
      <c r="J966" s="101"/>
      <c r="K966" s="101"/>
      <c r="L966" s="101"/>
    </row>
    <row r="967" spans="1:12" ht="14.25" customHeight="1">
      <c r="A967" s="138"/>
      <c r="B967" s="97"/>
      <c r="C967" s="139"/>
      <c r="D967" s="116"/>
      <c r="E967" s="101"/>
      <c r="F967" s="101"/>
      <c r="G967" s="101"/>
      <c r="H967" s="101"/>
      <c r="I967" s="101"/>
      <c r="J967" s="101"/>
      <c r="K967" s="101"/>
      <c r="L967" s="101"/>
    </row>
    <row r="968" spans="1:12" ht="14.25" customHeight="1">
      <c r="A968" s="138"/>
      <c r="B968" s="97"/>
      <c r="C968" s="139"/>
      <c r="D968" s="116"/>
      <c r="E968" s="101"/>
      <c r="F968" s="101"/>
      <c r="G968" s="101"/>
      <c r="H968" s="101"/>
      <c r="I968" s="101"/>
      <c r="J968" s="101"/>
      <c r="K968" s="101"/>
      <c r="L968" s="101"/>
    </row>
    <row r="969" spans="1:12" ht="14.25" customHeight="1">
      <c r="A969" s="138"/>
      <c r="B969" s="97"/>
      <c r="C969" s="139"/>
      <c r="D969" s="116"/>
      <c r="E969" s="101"/>
      <c r="F969" s="101"/>
      <c r="G969" s="101"/>
      <c r="H969" s="101"/>
      <c r="I969" s="101"/>
      <c r="J969" s="101"/>
      <c r="K969" s="101"/>
      <c r="L969" s="101"/>
    </row>
    <row r="970" spans="1:12" ht="14.25" customHeight="1">
      <c r="A970" s="138"/>
      <c r="B970" s="97"/>
      <c r="C970" s="139"/>
      <c r="D970" s="116"/>
      <c r="E970" s="101"/>
      <c r="F970" s="101"/>
      <c r="G970" s="101"/>
      <c r="H970" s="101"/>
      <c r="I970" s="101"/>
      <c r="J970" s="101"/>
      <c r="K970" s="101"/>
      <c r="L970" s="101"/>
    </row>
    <row r="971" spans="1:12" ht="14.25" customHeight="1">
      <c r="A971" s="138"/>
      <c r="B971" s="97"/>
      <c r="C971" s="139"/>
      <c r="D971" s="116"/>
      <c r="E971" s="101"/>
      <c r="F971" s="101"/>
      <c r="G971" s="101"/>
      <c r="H971" s="101"/>
      <c r="I971" s="101"/>
      <c r="J971" s="101"/>
      <c r="K971" s="101"/>
      <c r="L971" s="101"/>
    </row>
    <row r="972" spans="1:12" ht="14.25" customHeight="1">
      <c r="A972" s="138"/>
      <c r="B972" s="97"/>
      <c r="C972" s="139"/>
      <c r="D972" s="116"/>
      <c r="E972" s="101"/>
      <c r="F972" s="101"/>
      <c r="G972" s="101"/>
      <c r="H972" s="101"/>
      <c r="I972" s="101"/>
      <c r="J972" s="101"/>
      <c r="K972" s="101"/>
      <c r="L972" s="101"/>
    </row>
    <row r="973" spans="1:12" ht="14.25" customHeight="1">
      <c r="A973" s="138"/>
      <c r="B973" s="97"/>
      <c r="C973" s="139"/>
      <c r="D973" s="116"/>
      <c r="E973" s="101"/>
      <c r="F973" s="101"/>
      <c r="G973" s="101"/>
      <c r="H973" s="101"/>
      <c r="I973" s="101"/>
      <c r="J973" s="101"/>
      <c r="K973" s="101"/>
      <c r="L973" s="101"/>
    </row>
    <row r="974" spans="1:12" ht="14.25" customHeight="1">
      <c r="A974" s="138"/>
      <c r="B974" s="97"/>
      <c r="C974" s="139"/>
      <c r="D974" s="116"/>
      <c r="E974" s="101"/>
      <c r="F974" s="101"/>
      <c r="G974" s="101"/>
      <c r="H974" s="101"/>
      <c r="I974" s="101"/>
      <c r="J974" s="101"/>
      <c r="K974" s="101"/>
      <c r="L974" s="101"/>
    </row>
    <row r="975" spans="1:12" ht="14.25" customHeight="1">
      <c r="A975" s="138"/>
      <c r="B975" s="97"/>
      <c r="C975" s="139"/>
      <c r="D975" s="116"/>
      <c r="E975" s="101"/>
      <c r="F975" s="101"/>
      <c r="G975" s="101"/>
      <c r="H975" s="101"/>
      <c r="I975" s="101"/>
      <c r="J975" s="101"/>
      <c r="K975" s="101"/>
      <c r="L975" s="101"/>
    </row>
    <row r="976" spans="1:12" ht="14.25" customHeight="1">
      <c r="A976" s="138"/>
      <c r="B976" s="97"/>
      <c r="C976" s="139"/>
      <c r="D976" s="116"/>
      <c r="E976" s="101"/>
      <c r="F976" s="101"/>
      <c r="G976" s="101"/>
      <c r="H976" s="101"/>
      <c r="I976" s="101"/>
      <c r="J976" s="101"/>
      <c r="K976" s="101"/>
      <c r="L976" s="101"/>
    </row>
    <row r="977" spans="1:12" ht="14.25" customHeight="1">
      <c r="A977" s="138"/>
      <c r="B977" s="97"/>
      <c r="C977" s="139"/>
      <c r="D977" s="116"/>
      <c r="E977" s="101"/>
      <c r="F977" s="101"/>
      <c r="G977" s="101"/>
      <c r="H977" s="101"/>
      <c r="I977" s="101"/>
      <c r="J977" s="101"/>
      <c r="K977" s="101"/>
      <c r="L977" s="101"/>
    </row>
    <row r="978" spans="1:12" ht="14.25" customHeight="1">
      <c r="A978" s="138"/>
      <c r="B978" s="97"/>
      <c r="C978" s="139"/>
      <c r="D978" s="116"/>
      <c r="E978" s="101"/>
      <c r="F978" s="101"/>
      <c r="G978" s="101"/>
      <c r="H978" s="101"/>
      <c r="I978" s="101"/>
      <c r="J978" s="101"/>
      <c r="K978" s="101"/>
      <c r="L978" s="101"/>
    </row>
    <row r="979" spans="1:12" ht="14.25" customHeight="1">
      <c r="A979" s="138"/>
      <c r="B979" s="97"/>
      <c r="C979" s="139"/>
      <c r="D979" s="116"/>
      <c r="E979" s="101"/>
      <c r="F979" s="101"/>
      <c r="G979" s="101"/>
      <c r="H979" s="101"/>
      <c r="I979" s="101"/>
      <c r="J979" s="101"/>
      <c r="K979" s="101"/>
      <c r="L979" s="101"/>
    </row>
    <row r="980" spans="1:12" ht="14.25" customHeight="1">
      <c r="A980" s="138"/>
      <c r="B980" s="97"/>
      <c r="C980" s="139"/>
      <c r="D980" s="116"/>
      <c r="E980" s="101"/>
      <c r="F980" s="101"/>
      <c r="G980" s="101"/>
      <c r="H980" s="101"/>
      <c r="I980" s="101"/>
      <c r="J980" s="101"/>
      <c r="K980" s="101"/>
      <c r="L980" s="101"/>
    </row>
    <row r="981" spans="1:12" ht="14.25" customHeight="1">
      <c r="A981" s="138"/>
      <c r="B981" s="97"/>
      <c r="C981" s="139"/>
      <c r="D981" s="116"/>
      <c r="E981" s="101"/>
      <c r="F981" s="101"/>
      <c r="G981" s="101"/>
      <c r="H981" s="101"/>
      <c r="I981" s="101"/>
      <c r="J981" s="101"/>
      <c r="K981" s="101"/>
      <c r="L981" s="101"/>
    </row>
    <row r="982" spans="1:12" ht="14.25" customHeight="1">
      <c r="A982" s="138"/>
      <c r="B982" s="97"/>
      <c r="C982" s="139"/>
      <c r="D982" s="116"/>
      <c r="E982" s="101"/>
      <c r="F982" s="101"/>
      <c r="G982" s="101"/>
      <c r="H982" s="101"/>
      <c r="I982" s="101"/>
      <c r="J982" s="101"/>
      <c r="K982" s="101"/>
      <c r="L982" s="101"/>
    </row>
    <row r="983" spans="1:12" ht="14.25" customHeight="1">
      <c r="A983" s="138"/>
      <c r="B983" s="97"/>
      <c r="C983" s="139"/>
      <c r="D983" s="116"/>
      <c r="E983" s="101"/>
      <c r="F983" s="101"/>
      <c r="G983" s="101"/>
      <c r="H983" s="101"/>
      <c r="I983" s="101"/>
      <c r="J983" s="101"/>
      <c r="K983" s="101"/>
      <c r="L983" s="101"/>
    </row>
    <row r="984" spans="1:12" ht="14.25" customHeight="1">
      <c r="A984" s="138"/>
      <c r="B984" s="97"/>
      <c r="C984" s="139"/>
      <c r="D984" s="116"/>
      <c r="E984" s="101"/>
      <c r="F984" s="101"/>
      <c r="G984" s="101"/>
      <c r="H984" s="101"/>
      <c r="I984" s="101"/>
      <c r="J984" s="101"/>
      <c r="K984" s="101"/>
      <c r="L984" s="101"/>
    </row>
    <row r="985" spans="1:12" ht="14.25" customHeight="1">
      <c r="A985" s="138"/>
      <c r="B985" s="97"/>
      <c r="C985" s="139"/>
      <c r="D985" s="116"/>
      <c r="E985" s="101"/>
      <c r="F985" s="101"/>
      <c r="G985" s="101"/>
      <c r="H985" s="101"/>
      <c r="I985" s="101"/>
      <c r="J985" s="101"/>
      <c r="K985" s="101"/>
      <c r="L985" s="101"/>
    </row>
    <row r="986" spans="1:12" ht="14.25" customHeight="1">
      <c r="A986" s="138"/>
      <c r="B986" s="97"/>
      <c r="C986" s="139"/>
      <c r="D986" s="116"/>
      <c r="E986" s="101"/>
      <c r="F986" s="101"/>
      <c r="G986" s="101"/>
      <c r="H986" s="101"/>
      <c r="I986" s="101"/>
      <c r="J986" s="101"/>
      <c r="K986" s="101"/>
      <c r="L986" s="101"/>
    </row>
    <row r="987" spans="1:12" ht="14.25" customHeight="1">
      <c r="A987" s="138"/>
      <c r="B987" s="97"/>
      <c r="C987" s="139"/>
      <c r="D987" s="116"/>
      <c r="E987" s="101"/>
      <c r="F987" s="101"/>
      <c r="G987" s="101"/>
      <c r="H987" s="101"/>
      <c r="I987" s="101"/>
      <c r="J987" s="101"/>
      <c r="K987" s="101"/>
      <c r="L987" s="101"/>
    </row>
    <row r="988" spans="1:12" ht="14.25" customHeight="1">
      <c r="A988" s="138"/>
      <c r="B988" s="97"/>
      <c r="C988" s="139"/>
      <c r="D988" s="116"/>
      <c r="E988" s="101"/>
      <c r="F988" s="101"/>
      <c r="G988" s="101"/>
      <c r="H988" s="101"/>
      <c r="I988" s="101"/>
      <c r="J988" s="101"/>
      <c r="K988" s="101"/>
      <c r="L988" s="101"/>
    </row>
    <row r="989" spans="1:12" ht="14.25" customHeight="1">
      <c r="A989" s="138"/>
      <c r="B989" s="97"/>
      <c r="C989" s="139"/>
      <c r="D989" s="116"/>
      <c r="E989" s="101"/>
      <c r="F989" s="101"/>
      <c r="G989" s="101"/>
      <c r="H989" s="101"/>
      <c r="I989" s="101"/>
      <c r="J989" s="101"/>
      <c r="K989" s="101"/>
      <c r="L989" s="101"/>
    </row>
    <row r="990" spans="1:12" ht="14.25" customHeight="1">
      <c r="A990" s="138"/>
      <c r="B990" s="97"/>
      <c r="C990" s="139"/>
      <c r="D990" s="116"/>
      <c r="E990" s="101"/>
      <c r="F990" s="101"/>
      <c r="G990" s="101"/>
      <c r="H990" s="101"/>
      <c r="I990" s="101"/>
      <c r="J990" s="101"/>
      <c r="K990" s="101"/>
      <c r="L990" s="101"/>
    </row>
    <row r="991" spans="1:12" ht="14.25" customHeight="1">
      <c r="A991" s="138"/>
      <c r="B991" s="97"/>
      <c r="C991" s="139"/>
      <c r="D991" s="116"/>
      <c r="E991" s="101"/>
      <c r="F991" s="101"/>
      <c r="G991" s="101"/>
      <c r="H991" s="101"/>
      <c r="I991" s="101"/>
      <c r="J991" s="101"/>
      <c r="K991" s="101"/>
      <c r="L991" s="101"/>
    </row>
    <row r="992" spans="1:12" ht="14.25" customHeight="1">
      <c r="A992" s="138"/>
      <c r="B992" s="97"/>
      <c r="C992" s="139"/>
      <c r="D992" s="116"/>
      <c r="E992" s="101"/>
      <c r="F992" s="101"/>
      <c r="G992" s="101"/>
      <c r="H992" s="101"/>
      <c r="I992" s="101"/>
      <c r="J992" s="101"/>
      <c r="K992" s="101"/>
      <c r="L992" s="101"/>
    </row>
    <row r="993" spans="1:12" ht="14.25" customHeight="1">
      <c r="A993" s="138"/>
      <c r="B993" s="97"/>
      <c r="C993" s="139"/>
      <c r="D993" s="116"/>
      <c r="E993" s="101"/>
      <c r="F993" s="101"/>
      <c r="G993" s="101"/>
      <c r="H993" s="101"/>
      <c r="I993" s="101"/>
      <c r="J993" s="101"/>
      <c r="K993" s="101"/>
      <c r="L993" s="101"/>
    </row>
    <row r="994" spans="1:12" ht="14.25" customHeight="1">
      <c r="A994" s="138"/>
      <c r="B994" s="97"/>
      <c r="C994" s="139"/>
      <c r="D994" s="116"/>
      <c r="E994" s="101"/>
      <c r="F994" s="101"/>
      <c r="G994" s="101"/>
      <c r="H994" s="101"/>
      <c r="I994" s="101"/>
      <c r="J994" s="101"/>
      <c r="K994" s="101"/>
      <c r="L994" s="101"/>
    </row>
    <row r="995" spans="1:12" ht="14.25" customHeight="1">
      <c r="A995" s="138"/>
      <c r="B995" s="97"/>
      <c r="C995" s="139"/>
      <c r="D995" s="116"/>
      <c r="E995" s="101"/>
      <c r="F995" s="101"/>
      <c r="G995" s="101"/>
      <c r="H995" s="101"/>
      <c r="I995" s="101"/>
      <c r="J995" s="101"/>
      <c r="K995" s="101"/>
      <c r="L995" s="101"/>
    </row>
    <row r="996" spans="1:12" ht="14.25" customHeight="1">
      <c r="A996" s="138"/>
      <c r="B996" s="97"/>
      <c r="C996" s="139"/>
      <c r="D996" s="116"/>
      <c r="E996" s="101"/>
      <c r="F996" s="101"/>
      <c r="G996" s="101"/>
      <c r="H996" s="101"/>
      <c r="I996" s="101"/>
      <c r="J996" s="101"/>
      <c r="K996" s="101"/>
      <c r="L996" s="101"/>
    </row>
    <row r="997" spans="1:12" ht="14.25" customHeight="1">
      <c r="A997" s="138"/>
      <c r="B997" s="97"/>
      <c r="C997" s="139"/>
      <c r="D997" s="116"/>
      <c r="E997" s="101"/>
      <c r="F997" s="101"/>
      <c r="G997" s="101"/>
      <c r="H997" s="101"/>
      <c r="I997" s="101"/>
      <c r="J997" s="101"/>
      <c r="K997" s="101"/>
      <c r="L997" s="101"/>
    </row>
    <row r="998" spans="1:12" ht="14.25" customHeight="1">
      <c r="A998" s="138"/>
      <c r="B998" s="97"/>
      <c r="C998" s="139"/>
      <c r="D998" s="116"/>
      <c r="E998" s="101"/>
      <c r="F998" s="101"/>
      <c r="G998" s="101"/>
      <c r="H998" s="101"/>
      <c r="I998" s="101"/>
      <c r="J998" s="101"/>
      <c r="K998" s="101"/>
      <c r="L998" s="101"/>
    </row>
    <row r="999" spans="1:12" ht="14.25" customHeight="1">
      <c r="A999" s="138"/>
      <c r="B999" s="97"/>
      <c r="C999" s="139"/>
      <c r="D999" s="116"/>
      <c r="E999" s="101"/>
      <c r="F999" s="101"/>
      <c r="G999" s="101"/>
      <c r="H999" s="101"/>
      <c r="I999" s="101"/>
      <c r="J999" s="101"/>
      <c r="K999" s="101"/>
      <c r="L999" s="101"/>
    </row>
    <row r="1000" spans="1:12" ht="14.25" customHeight="1">
      <c r="A1000" s="138"/>
      <c r="B1000" s="97"/>
      <c r="C1000" s="139"/>
      <c r="D1000" s="116"/>
      <c r="E1000" s="101"/>
      <c r="F1000" s="101"/>
      <c r="G1000" s="101"/>
      <c r="H1000" s="101"/>
      <c r="I1000" s="101"/>
      <c r="J1000" s="101"/>
      <c r="K1000" s="101"/>
      <c r="L1000" s="101"/>
    </row>
    <row r="1001" spans="1:12" ht="14.25" customHeight="1">
      <c r="A1001" s="138"/>
      <c r="B1001" s="97"/>
      <c r="C1001" s="139"/>
      <c r="D1001" s="116"/>
      <c r="E1001" s="101"/>
      <c r="F1001" s="101"/>
      <c r="G1001" s="101"/>
      <c r="H1001" s="101"/>
      <c r="I1001" s="101"/>
      <c r="J1001" s="101"/>
      <c r="K1001" s="101"/>
      <c r="L1001" s="101"/>
    </row>
    <row r="1002" spans="1:12" ht="14.25" customHeight="1">
      <c r="A1002" s="138"/>
      <c r="B1002" s="97"/>
      <c r="C1002" s="139"/>
      <c r="D1002" s="116"/>
      <c r="E1002" s="101"/>
      <c r="F1002" s="101"/>
      <c r="G1002" s="101"/>
      <c r="H1002" s="101"/>
      <c r="I1002" s="101"/>
      <c r="J1002" s="101"/>
      <c r="K1002" s="101"/>
      <c r="L1002" s="101"/>
    </row>
    <row r="1003" spans="1:12" ht="14.25" customHeight="1">
      <c r="A1003" s="138"/>
      <c r="B1003" s="97"/>
      <c r="C1003" s="139"/>
      <c r="D1003" s="116"/>
      <c r="E1003" s="101"/>
      <c r="F1003" s="101"/>
      <c r="G1003" s="101"/>
      <c r="H1003" s="101"/>
      <c r="I1003" s="101"/>
      <c r="J1003" s="101"/>
      <c r="K1003" s="101"/>
      <c r="L1003" s="101"/>
    </row>
    <row r="1004" spans="1:12" ht="14.25" customHeight="1">
      <c r="A1004" s="138"/>
      <c r="B1004" s="97"/>
      <c r="C1004" s="139"/>
      <c r="D1004" s="116"/>
      <c r="E1004" s="101"/>
      <c r="F1004" s="101"/>
      <c r="G1004" s="101"/>
      <c r="H1004" s="101"/>
      <c r="I1004" s="101"/>
      <c r="J1004" s="101"/>
      <c r="K1004" s="101"/>
      <c r="L1004" s="101"/>
    </row>
    <row r="1005" spans="1:12" ht="14.25" customHeight="1">
      <c r="A1005" s="138"/>
      <c r="B1005" s="97"/>
      <c r="C1005" s="139"/>
      <c r="D1005" s="116"/>
      <c r="E1005" s="101"/>
      <c r="F1005" s="101"/>
      <c r="G1005" s="101"/>
      <c r="H1005" s="101"/>
      <c r="I1005" s="101"/>
      <c r="J1005" s="101"/>
      <c r="K1005" s="101"/>
      <c r="L1005" s="101"/>
    </row>
    <row r="1006" spans="1:12" ht="14.25" customHeight="1">
      <c r="A1006" s="138"/>
      <c r="B1006" s="97"/>
      <c r="C1006" s="139"/>
      <c r="D1006" s="116"/>
      <c r="E1006" s="101"/>
      <c r="F1006" s="101"/>
      <c r="G1006" s="101"/>
      <c r="H1006" s="101"/>
      <c r="I1006" s="101"/>
      <c r="J1006" s="101"/>
      <c r="K1006" s="101"/>
      <c r="L1006" s="101"/>
    </row>
    <row r="1007" spans="1:12" ht="14.25" customHeight="1">
      <c r="A1007" s="138"/>
      <c r="B1007" s="97"/>
      <c r="C1007" s="139"/>
      <c r="D1007" s="116"/>
      <c r="E1007" s="101"/>
      <c r="F1007" s="101"/>
      <c r="G1007" s="101"/>
      <c r="H1007" s="101"/>
      <c r="I1007" s="101"/>
      <c r="J1007" s="101"/>
      <c r="K1007" s="101"/>
      <c r="L1007" s="101"/>
    </row>
    <row r="1008" spans="1:12" ht="14.25" customHeight="1">
      <c r="A1008" s="138"/>
      <c r="B1008" s="97"/>
      <c r="C1008" s="139"/>
      <c r="D1008" s="116"/>
      <c r="E1008" s="101"/>
      <c r="F1008" s="101"/>
      <c r="G1008" s="101"/>
      <c r="H1008" s="101"/>
      <c r="I1008" s="101"/>
      <c r="J1008" s="101"/>
      <c r="K1008" s="101"/>
      <c r="L1008" s="101"/>
    </row>
    <row r="1009" spans="1:12" ht="14.25" customHeight="1">
      <c r="A1009" s="138"/>
      <c r="B1009" s="97"/>
      <c r="C1009" s="139"/>
      <c r="D1009" s="116"/>
      <c r="E1009" s="101"/>
      <c r="F1009" s="101"/>
      <c r="G1009" s="101"/>
      <c r="H1009" s="101"/>
      <c r="I1009" s="101"/>
      <c r="J1009" s="101"/>
      <c r="K1009" s="101"/>
      <c r="L1009" s="101"/>
    </row>
    <row r="1010" spans="1:12" ht="14.25" customHeight="1">
      <c r="A1010" s="138"/>
      <c r="B1010" s="97"/>
      <c r="C1010" s="139"/>
      <c r="D1010" s="116"/>
      <c r="E1010" s="101"/>
      <c r="F1010" s="101"/>
      <c r="G1010" s="101"/>
      <c r="H1010" s="101"/>
      <c r="I1010" s="101"/>
      <c r="J1010" s="101"/>
      <c r="K1010" s="101"/>
      <c r="L1010" s="101"/>
    </row>
    <row r="1011" spans="1:12" ht="14.25" customHeight="1">
      <c r="A1011" s="138"/>
      <c r="B1011" s="97"/>
      <c r="C1011" s="139"/>
      <c r="D1011" s="116"/>
      <c r="E1011" s="101"/>
      <c r="F1011" s="101"/>
      <c r="G1011" s="101"/>
      <c r="H1011" s="101"/>
      <c r="I1011" s="101"/>
      <c r="J1011" s="101"/>
      <c r="K1011" s="101"/>
      <c r="L1011" s="101"/>
    </row>
    <row r="1012" spans="1:12" ht="14.25" customHeight="1">
      <c r="A1012" s="138"/>
      <c r="B1012" s="97"/>
      <c r="C1012" s="139"/>
      <c r="D1012" s="116"/>
      <c r="E1012" s="101"/>
      <c r="F1012" s="101"/>
      <c r="G1012" s="101"/>
      <c r="H1012" s="101"/>
      <c r="I1012" s="101"/>
      <c r="J1012" s="101"/>
      <c r="K1012" s="101"/>
      <c r="L1012" s="101"/>
    </row>
    <row r="1013" spans="1:12" ht="14.25" customHeight="1">
      <c r="A1013" s="138"/>
      <c r="B1013" s="97"/>
      <c r="C1013" s="139"/>
      <c r="D1013" s="116"/>
      <c r="E1013" s="101"/>
      <c r="F1013" s="101"/>
      <c r="G1013" s="101"/>
      <c r="H1013" s="101"/>
      <c r="I1013" s="101"/>
      <c r="J1013" s="101"/>
      <c r="K1013" s="101"/>
      <c r="L1013" s="101"/>
    </row>
    <row r="1014" spans="1:12" ht="14.25" customHeight="1">
      <c r="A1014" s="138"/>
      <c r="B1014" s="97"/>
      <c r="C1014" s="139"/>
      <c r="D1014" s="116"/>
      <c r="E1014" s="101"/>
      <c r="F1014" s="101"/>
      <c r="G1014" s="101"/>
      <c r="H1014" s="101"/>
      <c r="I1014" s="101"/>
      <c r="J1014" s="101"/>
      <c r="K1014" s="101"/>
      <c r="L1014" s="101"/>
    </row>
    <row r="1015" spans="1:12" ht="14.25" customHeight="1">
      <c r="A1015" s="138"/>
      <c r="B1015" s="97"/>
      <c r="C1015" s="139"/>
      <c r="D1015" s="116"/>
      <c r="E1015" s="101"/>
      <c r="F1015" s="101"/>
      <c r="G1015" s="101"/>
      <c r="H1015" s="101"/>
      <c r="I1015" s="101"/>
      <c r="J1015" s="101"/>
      <c r="K1015" s="101"/>
      <c r="L1015" s="101"/>
    </row>
    <row r="1016" spans="1:12" ht="14.25" customHeight="1">
      <c r="A1016" s="138"/>
      <c r="B1016" s="97"/>
      <c r="C1016" s="139"/>
      <c r="D1016" s="116"/>
      <c r="E1016" s="101"/>
      <c r="F1016" s="101"/>
      <c r="G1016" s="101"/>
      <c r="H1016" s="101"/>
      <c r="I1016" s="101"/>
      <c r="J1016" s="101"/>
      <c r="K1016" s="101"/>
      <c r="L1016" s="101"/>
    </row>
    <row r="1017" spans="1:12" ht="14.25" customHeight="1">
      <c r="A1017" s="138"/>
      <c r="B1017" s="97"/>
      <c r="C1017" s="139"/>
      <c r="D1017" s="116"/>
      <c r="E1017" s="101"/>
      <c r="F1017" s="101"/>
      <c r="G1017" s="101"/>
      <c r="H1017" s="101"/>
      <c r="I1017" s="101"/>
      <c r="J1017" s="101"/>
      <c r="K1017" s="101"/>
      <c r="L1017" s="101"/>
    </row>
    <row r="1018" spans="1:12" ht="14.25" customHeight="1">
      <c r="A1018" s="138"/>
      <c r="B1018" s="97"/>
      <c r="C1018" s="139"/>
      <c r="D1018" s="116"/>
      <c r="E1018" s="101"/>
      <c r="F1018" s="101"/>
      <c r="G1018" s="101"/>
      <c r="H1018" s="101"/>
      <c r="I1018" s="101"/>
      <c r="J1018" s="101"/>
      <c r="K1018" s="101"/>
      <c r="L1018" s="101"/>
    </row>
    <row r="1019" spans="1:12" ht="14.25" customHeight="1">
      <c r="A1019" s="138"/>
      <c r="B1019" s="97"/>
      <c r="C1019" s="139"/>
      <c r="D1019" s="116"/>
      <c r="E1019" s="101"/>
      <c r="F1019" s="101"/>
      <c r="G1019" s="101"/>
      <c r="H1019" s="101"/>
      <c r="I1019" s="101"/>
      <c r="J1019" s="101"/>
      <c r="K1019" s="101"/>
      <c r="L1019" s="101"/>
    </row>
    <row r="1020" spans="1:12" ht="14.25" customHeight="1">
      <c r="A1020" s="138"/>
      <c r="B1020" s="97"/>
      <c r="C1020" s="139"/>
      <c r="D1020" s="116"/>
      <c r="E1020" s="101"/>
      <c r="F1020" s="101"/>
      <c r="G1020" s="101"/>
      <c r="H1020" s="101"/>
      <c r="I1020" s="101"/>
      <c r="J1020" s="101"/>
      <c r="K1020" s="101"/>
      <c r="L1020" s="101"/>
    </row>
    <row r="1021" spans="1:12" ht="14.25" customHeight="1">
      <c r="A1021" s="138"/>
      <c r="B1021" s="97"/>
      <c r="C1021" s="139"/>
      <c r="D1021" s="116"/>
      <c r="F1021" s="101"/>
      <c r="G1021" s="101"/>
      <c r="H1021" s="101"/>
      <c r="I1021" s="101"/>
      <c r="J1021" s="101"/>
      <c r="K1021" s="101"/>
      <c r="L1021" s="101"/>
    </row>
    <row r="1022" spans="1:12" ht="14.25" customHeight="1">
      <c r="A1022" s="138"/>
      <c r="B1022" s="97"/>
      <c r="C1022" s="139"/>
      <c r="D1022" s="116"/>
      <c r="F1022" s="101"/>
      <c r="G1022" s="101"/>
      <c r="H1022" s="101"/>
      <c r="I1022" s="101"/>
      <c r="J1022" s="101"/>
      <c r="K1022" s="101"/>
      <c r="L1022" s="101"/>
    </row>
    <row r="1023" spans="1:12" ht="14.25" customHeight="1">
      <c r="A1023" s="138"/>
      <c r="B1023" s="97"/>
      <c r="C1023" s="139"/>
      <c r="D1023" s="116"/>
      <c r="F1023" s="101"/>
      <c r="G1023" s="101"/>
      <c r="H1023" s="101"/>
      <c r="I1023" s="101"/>
      <c r="J1023" s="101"/>
      <c r="K1023" s="101"/>
      <c r="L1023" s="101"/>
    </row>
    <row r="1024" spans="1:12" ht="14.25" customHeight="1">
      <c r="A1024" s="138"/>
      <c r="B1024" s="97"/>
      <c r="C1024" s="139"/>
      <c r="D1024" s="116"/>
      <c r="F1024" s="101"/>
      <c r="G1024" s="101"/>
      <c r="H1024" s="101"/>
      <c r="I1024" s="101"/>
      <c r="J1024" s="101"/>
      <c r="K1024" s="101"/>
      <c r="L1024" s="101"/>
    </row>
    <row r="1025" spans="1:12" ht="14.25" customHeight="1">
      <c r="A1025" s="138"/>
      <c r="B1025" s="97"/>
      <c r="C1025" s="139"/>
      <c r="D1025" s="116"/>
      <c r="F1025" s="101"/>
      <c r="G1025" s="101"/>
      <c r="H1025" s="101"/>
      <c r="I1025" s="101"/>
      <c r="J1025" s="101"/>
      <c r="K1025" s="101"/>
      <c r="L1025" s="101"/>
    </row>
    <row r="1026" spans="1:12" ht="14.25" customHeight="1">
      <c r="A1026" s="138"/>
      <c r="B1026" s="97"/>
      <c r="C1026" s="139"/>
      <c r="D1026" s="116"/>
      <c r="F1026" s="101"/>
      <c r="G1026" s="101"/>
      <c r="H1026" s="101"/>
      <c r="I1026" s="101"/>
      <c r="J1026" s="101"/>
      <c r="K1026" s="101"/>
      <c r="L1026" s="101"/>
    </row>
    <row r="1027" spans="1:12" ht="14.25" customHeight="1">
      <c r="A1027" s="138"/>
      <c r="B1027" s="97"/>
      <c r="C1027" s="139"/>
      <c r="D1027" s="116"/>
      <c r="F1027" s="101"/>
      <c r="G1027" s="101"/>
      <c r="H1027" s="101"/>
      <c r="I1027" s="101"/>
      <c r="J1027" s="101"/>
      <c r="K1027" s="101"/>
      <c r="L1027" s="101"/>
    </row>
    <row r="1028" spans="1:12" ht="14.25" customHeight="1">
      <c r="A1028" s="138"/>
      <c r="B1028" s="97"/>
      <c r="C1028" s="139"/>
      <c r="D1028" s="116"/>
      <c r="E1028" s="135" t="s">
        <v>36</v>
      </c>
      <c r="F1028" s="101"/>
      <c r="G1028" s="101"/>
      <c r="H1028" s="101"/>
      <c r="I1028" s="101"/>
      <c r="J1028" s="101"/>
      <c r="K1028" s="101"/>
      <c r="L1028" s="101"/>
    </row>
    <row r="1029" spans="1:12" ht="14.25" customHeight="1">
      <c r="A1029" s="138"/>
      <c r="B1029" s="97"/>
      <c r="C1029" s="139"/>
      <c r="D1029" s="116"/>
      <c r="F1029" s="101"/>
      <c r="G1029" s="101"/>
      <c r="H1029" s="101"/>
      <c r="I1029" s="101"/>
      <c r="J1029" s="101"/>
      <c r="K1029" s="101"/>
      <c r="L1029" s="101"/>
    </row>
    <row r="1030" spans="1:12" ht="14.25" customHeight="1">
      <c r="A1030" s="138"/>
      <c r="B1030" s="97"/>
      <c r="C1030" s="139"/>
      <c r="D1030" s="116"/>
      <c r="F1030" s="101"/>
      <c r="G1030" s="101"/>
      <c r="H1030" s="101"/>
      <c r="I1030" s="101"/>
      <c r="J1030" s="101"/>
      <c r="K1030" s="101"/>
      <c r="L1030" s="101"/>
    </row>
    <row r="1031" spans="1:12" ht="14.25" customHeight="1">
      <c r="A1031" s="138"/>
      <c r="B1031" s="97"/>
      <c r="C1031" s="139"/>
      <c r="D1031" s="116"/>
      <c r="E1031" s="135" t="s">
        <v>36</v>
      </c>
      <c r="F1031" s="101"/>
      <c r="G1031" s="101"/>
      <c r="H1031" s="101"/>
      <c r="I1031" s="101"/>
      <c r="J1031" s="101"/>
      <c r="K1031" s="101"/>
      <c r="L1031" s="101"/>
    </row>
    <row r="1032" spans="1:12" ht="14.25" customHeight="1">
      <c r="A1032" s="138"/>
      <c r="B1032" s="97"/>
      <c r="C1032" s="139"/>
      <c r="D1032" s="116"/>
      <c r="F1032" s="101"/>
      <c r="G1032" s="101"/>
      <c r="H1032" s="101"/>
      <c r="I1032" s="101"/>
      <c r="J1032" s="101"/>
      <c r="K1032" s="101"/>
      <c r="L1032" s="101"/>
    </row>
    <row r="1033" spans="1:12" ht="14.25" customHeight="1">
      <c r="A1033" s="138"/>
      <c r="B1033" s="97"/>
      <c r="C1033" s="139"/>
      <c r="D1033" s="116"/>
      <c r="F1033" s="101"/>
      <c r="G1033" s="101"/>
      <c r="H1033" s="101"/>
      <c r="I1033" s="101"/>
      <c r="J1033" s="101"/>
      <c r="K1033" s="101"/>
      <c r="L1033" s="101"/>
    </row>
    <row r="1034" spans="1:12" ht="14.25" customHeight="1">
      <c r="A1034" s="138"/>
      <c r="B1034" s="97"/>
      <c r="C1034" s="139"/>
      <c r="D1034" s="116"/>
      <c r="F1034" s="101"/>
      <c r="G1034" s="101"/>
      <c r="H1034" s="101"/>
      <c r="I1034" s="101"/>
      <c r="J1034" s="101"/>
      <c r="K1034" s="101"/>
      <c r="L1034" s="101"/>
    </row>
    <row r="1035" spans="1:12" ht="14.25" customHeight="1">
      <c r="A1035" s="138"/>
      <c r="B1035" s="97"/>
      <c r="C1035" s="139"/>
      <c r="D1035" s="116"/>
      <c r="F1035" s="101"/>
      <c r="G1035" s="101"/>
      <c r="H1035" s="101"/>
      <c r="I1035" s="101"/>
      <c r="J1035" s="101"/>
      <c r="K1035" s="101"/>
      <c r="L1035" s="101"/>
    </row>
    <row r="1036" spans="1:12" ht="14.25" customHeight="1">
      <c r="A1036" s="138"/>
      <c r="B1036" s="97"/>
      <c r="C1036" s="139"/>
      <c r="D1036" s="116"/>
      <c r="F1036" s="101"/>
      <c r="G1036" s="101"/>
      <c r="H1036" s="101"/>
      <c r="I1036" s="101"/>
      <c r="J1036" s="101"/>
      <c r="K1036" s="101"/>
      <c r="L1036" s="101"/>
    </row>
    <row r="1037" spans="1:12" ht="14.25" customHeight="1">
      <c r="A1037" s="138"/>
      <c r="B1037" s="97"/>
      <c r="C1037" s="139"/>
      <c r="D1037" s="116"/>
      <c r="E1037" s="101"/>
      <c r="F1037" s="101"/>
      <c r="G1037" s="101"/>
      <c r="H1037" s="101"/>
      <c r="I1037" s="101"/>
      <c r="J1037" s="101"/>
      <c r="K1037" s="101"/>
      <c r="L1037" s="101"/>
    </row>
    <row r="1038" spans="1:12" ht="14.25" customHeight="1">
      <c r="A1038" s="138"/>
      <c r="B1038" s="97"/>
      <c r="C1038" s="139"/>
      <c r="D1038" s="116"/>
      <c r="E1038" s="101"/>
      <c r="F1038" s="101"/>
      <c r="G1038" s="101"/>
      <c r="H1038" s="101"/>
      <c r="I1038" s="101"/>
      <c r="J1038" s="101"/>
      <c r="K1038" s="101"/>
      <c r="L1038" s="101"/>
    </row>
    <row r="1039" spans="1:12" ht="14.25" customHeight="1">
      <c r="A1039" s="138"/>
      <c r="B1039" s="97"/>
      <c r="C1039" s="139"/>
      <c r="D1039" s="116"/>
      <c r="E1039" s="101"/>
      <c r="F1039" s="101"/>
      <c r="G1039" s="101"/>
      <c r="H1039" s="101"/>
      <c r="I1039" s="101"/>
      <c r="J1039" s="101"/>
      <c r="K1039" s="101"/>
      <c r="L1039" s="101"/>
    </row>
    <row r="1040" spans="1:12" ht="14.25" customHeight="1">
      <c r="A1040" s="138"/>
      <c r="B1040" s="97"/>
      <c r="C1040" s="139"/>
      <c r="D1040" s="116"/>
      <c r="E1040" s="101"/>
      <c r="F1040" s="101"/>
      <c r="G1040" s="101"/>
      <c r="H1040" s="101"/>
      <c r="I1040" s="101"/>
      <c r="J1040" s="101"/>
      <c r="K1040" s="101"/>
      <c r="L1040" s="101"/>
    </row>
    <row r="1041" spans="1:12" ht="14.25" customHeight="1">
      <c r="A1041" s="138"/>
      <c r="B1041" s="97"/>
      <c r="C1041" s="139"/>
      <c r="D1041" s="116"/>
      <c r="E1041" s="101"/>
      <c r="F1041" s="101"/>
      <c r="G1041" s="101"/>
      <c r="H1041" s="101"/>
      <c r="I1041" s="101"/>
      <c r="J1041" s="101"/>
      <c r="K1041" s="101"/>
      <c r="L1041" s="101"/>
    </row>
    <row r="1042" spans="1:12" ht="14.25" customHeight="1">
      <c r="A1042" s="138"/>
      <c r="B1042" s="97"/>
      <c r="C1042" s="139"/>
      <c r="D1042" s="116"/>
      <c r="E1042" s="101"/>
      <c r="F1042" s="101"/>
      <c r="G1042" s="101"/>
      <c r="H1042" s="101"/>
      <c r="I1042" s="101"/>
      <c r="J1042" s="101"/>
      <c r="K1042" s="101"/>
      <c r="L1042" s="101"/>
    </row>
    <row r="1043" spans="1:12" ht="14.25" customHeight="1">
      <c r="A1043" s="138"/>
      <c r="B1043" s="97"/>
      <c r="C1043" s="139"/>
      <c r="D1043" s="116"/>
      <c r="E1043" s="101"/>
      <c r="F1043" s="101"/>
      <c r="G1043" s="101"/>
      <c r="H1043" s="101"/>
      <c r="I1043" s="101"/>
      <c r="J1043" s="101"/>
      <c r="K1043" s="101"/>
      <c r="L1043" s="101"/>
    </row>
    <row r="1044" spans="1:12" ht="14.25" customHeight="1">
      <c r="A1044" s="138"/>
      <c r="B1044" s="97"/>
      <c r="C1044" s="139"/>
      <c r="D1044" s="116"/>
      <c r="E1044" s="101"/>
      <c r="F1044" s="101"/>
      <c r="G1044" s="101"/>
      <c r="H1044" s="101"/>
      <c r="I1044" s="101"/>
      <c r="J1044" s="101"/>
      <c r="K1044" s="101"/>
      <c r="L1044" s="101"/>
    </row>
    <row r="1045" spans="1:12" ht="14.25" customHeight="1">
      <c r="A1045" s="138"/>
      <c r="B1045" s="97"/>
      <c r="C1045" s="139"/>
      <c r="D1045" s="116"/>
      <c r="E1045" s="101"/>
      <c r="F1045" s="101"/>
      <c r="G1045" s="101"/>
      <c r="H1045" s="101"/>
      <c r="I1045" s="101"/>
      <c r="J1045" s="101"/>
      <c r="K1045" s="101"/>
      <c r="L1045" s="101"/>
    </row>
    <row r="1046" spans="1:12" ht="14.25" customHeight="1">
      <c r="A1046" s="138"/>
      <c r="B1046" s="97"/>
      <c r="C1046" s="139"/>
      <c r="D1046" s="116"/>
      <c r="E1046" s="101"/>
      <c r="F1046" s="101"/>
      <c r="G1046" s="101"/>
      <c r="H1046" s="101"/>
      <c r="I1046" s="101"/>
      <c r="J1046" s="101"/>
      <c r="K1046" s="101"/>
      <c r="L1046" s="101"/>
    </row>
    <row r="1047" spans="1:12" ht="14.25" customHeight="1">
      <c r="A1047" s="138"/>
      <c r="B1047" s="97"/>
      <c r="C1047" s="139"/>
      <c r="D1047" s="116"/>
      <c r="E1047" s="101"/>
      <c r="F1047" s="101"/>
      <c r="G1047" s="101"/>
      <c r="H1047" s="101"/>
      <c r="I1047" s="101"/>
      <c r="J1047" s="101"/>
      <c r="K1047" s="101"/>
      <c r="L1047" s="101"/>
    </row>
    <row r="1048" spans="1:12" ht="14.25" customHeight="1">
      <c r="A1048" s="138"/>
      <c r="B1048" s="97"/>
      <c r="C1048" s="139"/>
      <c r="D1048" s="116"/>
      <c r="E1048" s="101"/>
      <c r="F1048" s="101"/>
      <c r="G1048" s="101"/>
      <c r="H1048" s="101"/>
      <c r="I1048" s="101"/>
      <c r="J1048" s="101"/>
      <c r="K1048" s="101"/>
      <c r="L1048" s="101"/>
    </row>
    <row r="1049" spans="1:12" ht="14.25" customHeight="1">
      <c r="A1049" s="138"/>
      <c r="B1049" s="97"/>
      <c r="C1049" s="139"/>
      <c r="D1049" s="116"/>
      <c r="E1049" s="101"/>
      <c r="F1049" s="101"/>
      <c r="G1049" s="101"/>
      <c r="H1049" s="101"/>
      <c r="I1049" s="101"/>
      <c r="J1049" s="101"/>
      <c r="K1049" s="101"/>
      <c r="L1049" s="101"/>
    </row>
    <row r="1050" spans="1:12" ht="14.25" customHeight="1">
      <c r="A1050" s="138"/>
      <c r="B1050" s="97"/>
      <c r="C1050" s="139"/>
      <c r="D1050" s="116"/>
      <c r="E1050" s="101"/>
      <c r="F1050" s="101"/>
      <c r="G1050" s="101"/>
      <c r="H1050" s="101"/>
      <c r="I1050" s="101"/>
      <c r="J1050" s="101"/>
      <c r="K1050" s="101"/>
      <c r="L1050" s="101"/>
    </row>
    <row r="1051" spans="1:12" ht="14.25" customHeight="1">
      <c r="A1051" s="138"/>
      <c r="B1051" s="97"/>
      <c r="C1051" s="139"/>
      <c r="D1051" s="116"/>
      <c r="E1051" s="101"/>
      <c r="F1051" s="101"/>
      <c r="G1051" s="101"/>
      <c r="H1051" s="101"/>
      <c r="I1051" s="101"/>
      <c r="J1051" s="101"/>
      <c r="K1051" s="101"/>
      <c r="L1051" s="101"/>
    </row>
    <row r="1052" spans="1:12" ht="14.25" customHeight="1">
      <c r="A1052" s="138"/>
      <c r="B1052" s="97"/>
      <c r="C1052" s="139"/>
      <c r="D1052" s="116"/>
      <c r="E1052" s="101"/>
      <c r="F1052" s="101"/>
      <c r="G1052" s="101"/>
      <c r="H1052" s="101"/>
      <c r="I1052" s="101"/>
      <c r="J1052" s="101"/>
      <c r="K1052" s="101"/>
      <c r="L1052" s="101"/>
    </row>
    <row r="1053" spans="1:12" ht="14.25" customHeight="1">
      <c r="A1053" s="138"/>
      <c r="B1053" s="97"/>
      <c r="C1053" s="139"/>
      <c r="D1053" s="116"/>
      <c r="E1053" s="101"/>
      <c r="F1053" s="101"/>
      <c r="G1053" s="101"/>
      <c r="H1053" s="101"/>
      <c r="I1053" s="101"/>
      <c r="J1053" s="101"/>
      <c r="K1053" s="101"/>
      <c r="L1053" s="101"/>
    </row>
    <row r="1054" spans="1:12" ht="14.25" customHeight="1">
      <c r="A1054" s="138"/>
      <c r="B1054" s="97"/>
      <c r="C1054" s="139"/>
      <c r="D1054" s="116"/>
      <c r="E1054" s="101"/>
      <c r="F1054" s="101"/>
      <c r="G1054" s="101"/>
      <c r="H1054" s="101"/>
      <c r="I1054" s="101"/>
      <c r="J1054" s="101"/>
      <c r="K1054" s="101"/>
      <c r="L1054" s="101"/>
    </row>
    <row r="1055" spans="1:12" ht="14.25" customHeight="1">
      <c r="A1055" s="138"/>
      <c r="B1055" s="97"/>
      <c r="C1055" s="139"/>
      <c r="D1055" s="116"/>
      <c r="E1055" s="101"/>
      <c r="F1055" s="101"/>
      <c r="G1055" s="101"/>
      <c r="H1055" s="101"/>
      <c r="I1055" s="101"/>
      <c r="J1055" s="101"/>
      <c r="K1055" s="101"/>
      <c r="L1055" s="101"/>
    </row>
    <row r="1056" spans="1:12" ht="14.25" customHeight="1">
      <c r="A1056" s="138"/>
      <c r="B1056" s="97"/>
      <c r="C1056" s="139"/>
      <c r="D1056" s="116"/>
      <c r="E1056" s="101"/>
      <c r="F1056" s="101"/>
      <c r="G1056" s="101"/>
      <c r="H1056" s="101"/>
      <c r="I1056" s="101"/>
      <c r="J1056" s="101"/>
      <c r="K1056" s="101"/>
      <c r="L1056" s="101"/>
    </row>
    <row r="1057" spans="1:12" ht="14.25" customHeight="1">
      <c r="A1057" s="138"/>
      <c r="B1057" s="97"/>
      <c r="C1057" s="139"/>
      <c r="D1057" s="116"/>
      <c r="E1057" s="101"/>
      <c r="F1057" s="101"/>
      <c r="G1057" s="101"/>
      <c r="H1057" s="101"/>
      <c r="I1057" s="101"/>
      <c r="J1057" s="101"/>
      <c r="K1057" s="101"/>
      <c r="L1057" s="101"/>
    </row>
    <row r="1058" spans="1:12" ht="14.25" customHeight="1">
      <c r="A1058" s="138"/>
      <c r="B1058" s="97"/>
      <c r="C1058" s="139"/>
      <c r="D1058" s="116"/>
      <c r="E1058" s="101"/>
      <c r="F1058" s="101"/>
      <c r="G1058" s="101"/>
      <c r="H1058" s="101"/>
      <c r="I1058" s="101"/>
      <c r="J1058" s="101"/>
      <c r="K1058" s="101"/>
      <c r="L1058" s="101"/>
    </row>
    <row r="1059" spans="1:12" ht="14.25" customHeight="1">
      <c r="A1059" s="138"/>
      <c r="B1059" s="97"/>
      <c r="C1059" s="139"/>
      <c r="D1059" s="116"/>
      <c r="E1059" s="101"/>
      <c r="F1059" s="101"/>
      <c r="G1059" s="101"/>
      <c r="H1059" s="101"/>
      <c r="I1059" s="101"/>
      <c r="J1059" s="101"/>
      <c r="K1059" s="101"/>
      <c r="L1059" s="101"/>
    </row>
    <row r="1060" spans="1:12" ht="14.25" customHeight="1">
      <c r="A1060" s="138"/>
      <c r="B1060" s="97"/>
      <c r="C1060" s="139"/>
      <c r="D1060" s="116"/>
      <c r="E1060" s="101"/>
      <c r="F1060" s="101"/>
      <c r="G1060" s="101"/>
      <c r="H1060" s="101"/>
      <c r="I1060" s="101"/>
      <c r="J1060" s="101"/>
      <c r="K1060" s="101"/>
      <c r="L1060" s="101"/>
    </row>
    <row r="1061" spans="1:12" ht="14.25" customHeight="1">
      <c r="A1061" s="138"/>
      <c r="B1061" s="97"/>
      <c r="C1061" s="139"/>
      <c r="D1061" s="116"/>
      <c r="E1061" s="101"/>
      <c r="F1061" s="101"/>
      <c r="G1061" s="101"/>
      <c r="H1061" s="101"/>
      <c r="I1061" s="101"/>
      <c r="J1061" s="101"/>
      <c r="K1061" s="101"/>
      <c r="L1061" s="101"/>
    </row>
    <row r="1062" spans="1:12" ht="14.25" customHeight="1">
      <c r="A1062" s="138"/>
      <c r="B1062" s="97"/>
      <c r="C1062" s="139"/>
      <c r="D1062" s="116"/>
      <c r="E1062" s="101"/>
      <c r="F1062" s="101"/>
      <c r="G1062" s="101"/>
      <c r="H1062" s="101"/>
      <c r="I1062" s="101"/>
      <c r="J1062" s="101"/>
      <c r="K1062" s="101"/>
      <c r="L1062" s="101"/>
    </row>
    <row r="1063" spans="1:12" ht="14.25" customHeight="1">
      <c r="A1063" s="138"/>
      <c r="B1063" s="97"/>
      <c r="C1063" s="139"/>
      <c r="D1063" s="116"/>
      <c r="E1063" s="101"/>
      <c r="F1063" s="101"/>
      <c r="G1063" s="101"/>
      <c r="H1063" s="101"/>
      <c r="I1063" s="101"/>
      <c r="J1063" s="101"/>
      <c r="K1063" s="101"/>
      <c r="L1063" s="101"/>
    </row>
    <row r="1064" spans="1:12" ht="14.25" customHeight="1">
      <c r="A1064" s="138"/>
      <c r="B1064" s="97"/>
      <c r="C1064" s="139"/>
      <c r="D1064" s="116"/>
      <c r="E1064" s="101"/>
      <c r="F1064" s="101"/>
      <c r="G1064" s="101"/>
      <c r="H1064" s="101"/>
      <c r="I1064" s="101"/>
      <c r="J1064" s="101"/>
      <c r="K1064" s="101"/>
      <c r="L1064" s="101"/>
    </row>
    <row r="1065" spans="1:12" ht="14.25" customHeight="1">
      <c r="A1065" s="138"/>
      <c r="B1065" s="97"/>
      <c r="C1065" s="139"/>
      <c r="D1065" s="116"/>
      <c r="E1065" s="101"/>
      <c r="F1065" s="101"/>
      <c r="G1065" s="101"/>
      <c r="H1065" s="101"/>
      <c r="I1065" s="101"/>
      <c r="J1065" s="101"/>
      <c r="K1065" s="101"/>
      <c r="L1065" s="101"/>
    </row>
    <row r="1066" spans="1:12" ht="14.25" customHeight="1">
      <c r="A1066" s="138"/>
      <c r="B1066" s="97"/>
      <c r="C1066" s="139"/>
      <c r="D1066" s="116"/>
      <c r="E1066" s="101"/>
      <c r="F1066" s="101"/>
      <c r="G1066" s="101"/>
      <c r="H1066" s="101"/>
      <c r="I1066" s="101"/>
      <c r="J1066" s="101"/>
      <c r="K1066" s="101"/>
      <c r="L1066" s="101"/>
    </row>
    <row r="1067" spans="1:12" ht="14.25" customHeight="1">
      <c r="A1067" s="138"/>
      <c r="B1067" s="97"/>
      <c r="C1067" s="139"/>
      <c r="D1067" s="116"/>
      <c r="E1067" s="101"/>
      <c r="F1067" s="101"/>
      <c r="G1067" s="101"/>
      <c r="H1067" s="101"/>
      <c r="I1067" s="101"/>
      <c r="J1067" s="101"/>
      <c r="K1067" s="101"/>
      <c r="L1067" s="101"/>
    </row>
    <row r="1068" spans="1:12" ht="14.25" customHeight="1">
      <c r="A1068" s="138"/>
      <c r="B1068" s="97"/>
      <c r="C1068" s="139"/>
      <c r="D1068" s="116"/>
      <c r="E1068" s="101"/>
      <c r="F1068" s="101"/>
      <c r="G1068" s="101"/>
      <c r="H1068" s="101"/>
      <c r="I1068" s="101"/>
      <c r="J1068" s="101"/>
      <c r="K1068" s="101"/>
      <c r="L1068" s="101"/>
    </row>
    <row r="1069" spans="1:12" ht="14.25" customHeight="1">
      <c r="A1069" s="138"/>
      <c r="B1069" s="97"/>
      <c r="C1069" s="139"/>
      <c r="D1069" s="116"/>
      <c r="E1069" s="101"/>
      <c r="F1069" s="101"/>
      <c r="G1069" s="101"/>
      <c r="H1069" s="101"/>
      <c r="I1069" s="101"/>
      <c r="J1069" s="101"/>
      <c r="K1069" s="101"/>
      <c r="L1069" s="101"/>
    </row>
    <row r="1070" spans="1:12" ht="14.25" customHeight="1">
      <c r="A1070" s="138"/>
      <c r="B1070" s="97"/>
      <c r="C1070" s="139"/>
      <c r="D1070" s="116"/>
      <c r="E1070" s="101"/>
      <c r="F1070" s="101"/>
      <c r="G1070" s="101"/>
      <c r="H1070" s="101"/>
      <c r="I1070" s="101"/>
      <c r="J1070" s="101"/>
      <c r="K1070" s="101"/>
      <c r="L1070" s="101"/>
    </row>
    <row r="1071" spans="1:12" ht="14.25" customHeight="1">
      <c r="A1071" s="138"/>
      <c r="B1071" s="97"/>
      <c r="C1071" s="139"/>
      <c r="D1071" s="116"/>
      <c r="E1071" s="101"/>
      <c r="F1071" s="101"/>
      <c r="G1071" s="101"/>
      <c r="H1071" s="101"/>
      <c r="I1071" s="101"/>
      <c r="J1071" s="101"/>
      <c r="K1071" s="101"/>
      <c r="L1071" s="101"/>
    </row>
    <row r="1072" spans="1:12" ht="14.25" customHeight="1">
      <c r="A1072" s="138"/>
      <c r="B1072" s="97"/>
      <c r="C1072" s="139"/>
      <c r="D1072" s="116"/>
      <c r="E1072" s="101"/>
      <c r="F1072" s="101"/>
      <c r="G1072" s="101"/>
      <c r="H1072" s="101"/>
      <c r="I1072" s="101"/>
      <c r="J1072" s="101"/>
      <c r="K1072" s="101"/>
      <c r="L1072" s="101"/>
    </row>
    <row r="1073" spans="1:12" ht="14.25" customHeight="1">
      <c r="A1073" s="138"/>
      <c r="B1073" s="97"/>
      <c r="C1073" s="139"/>
      <c r="D1073" s="116"/>
      <c r="E1073" s="101"/>
      <c r="F1073" s="101"/>
      <c r="G1073" s="101"/>
      <c r="H1073" s="101"/>
      <c r="I1073" s="101"/>
      <c r="J1073" s="101"/>
      <c r="K1073" s="101"/>
      <c r="L1073" s="101"/>
    </row>
    <row r="1074" spans="1:12" ht="14.25" customHeight="1">
      <c r="A1074" s="138"/>
      <c r="B1074" s="97"/>
      <c r="C1074" s="139"/>
      <c r="D1074" s="116"/>
      <c r="E1074" s="101"/>
      <c r="F1074" s="101"/>
      <c r="G1074" s="101"/>
      <c r="H1074" s="101"/>
      <c r="I1074" s="101"/>
      <c r="J1074" s="101"/>
      <c r="K1074" s="101"/>
      <c r="L1074" s="101"/>
    </row>
    <row r="1075" spans="1:12" ht="14.25" customHeight="1">
      <c r="A1075" s="138"/>
      <c r="B1075" s="97"/>
      <c r="C1075" s="139"/>
      <c r="D1075" s="116"/>
      <c r="E1075" s="101"/>
      <c r="F1075" s="101"/>
      <c r="G1075" s="101"/>
      <c r="H1075" s="101"/>
      <c r="I1075" s="101"/>
      <c r="J1075" s="101"/>
      <c r="K1075" s="101"/>
      <c r="L1075" s="101"/>
    </row>
    <row r="1076" spans="1:12" ht="14.25" customHeight="1">
      <c r="A1076" s="138"/>
      <c r="B1076" s="97"/>
      <c r="C1076" s="139"/>
      <c r="D1076" s="116"/>
      <c r="E1076" s="101"/>
      <c r="F1076" s="101"/>
      <c r="G1076" s="101"/>
      <c r="H1076" s="101"/>
      <c r="I1076" s="101"/>
      <c r="J1076" s="101"/>
      <c r="K1076" s="101"/>
      <c r="L1076" s="101"/>
    </row>
    <row r="1077" spans="1:12" ht="14.25" customHeight="1">
      <c r="A1077" s="138"/>
      <c r="B1077" s="97"/>
      <c r="C1077" s="139"/>
      <c r="D1077" s="116"/>
      <c r="E1077" s="101"/>
      <c r="F1077" s="101"/>
      <c r="G1077" s="101"/>
      <c r="H1077" s="101"/>
      <c r="I1077" s="101"/>
      <c r="J1077" s="101"/>
      <c r="K1077" s="101"/>
      <c r="L1077" s="101"/>
    </row>
    <row r="1078" spans="1:12" ht="14.25" customHeight="1">
      <c r="A1078" s="138"/>
      <c r="B1078" s="97"/>
      <c r="C1078" s="139"/>
      <c r="D1078" s="116"/>
      <c r="E1078" s="101"/>
      <c r="F1078" s="101"/>
      <c r="G1078" s="101"/>
      <c r="H1078" s="101"/>
      <c r="I1078" s="101"/>
      <c r="J1078" s="101"/>
      <c r="K1078" s="101"/>
      <c r="L1078" s="101"/>
    </row>
    <row r="1079" spans="1:12" ht="14.25" customHeight="1">
      <c r="A1079" s="138"/>
      <c r="B1079" s="97"/>
      <c r="C1079" s="139"/>
      <c r="D1079" s="116"/>
      <c r="E1079" s="101"/>
      <c r="F1079" s="101"/>
      <c r="G1079" s="101"/>
      <c r="H1079" s="101"/>
      <c r="I1079" s="101"/>
      <c r="J1079" s="101"/>
      <c r="K1079" s="101"/>
      <c r="L1079" s="101"/>
    </row>
    <row r="1080" spans="1:12" ht="14.25" customHeight="1">
      <c r="A1080" s="138"/>
      <c r="B1080" s="97"/>
      <c r="C1080" s="139"/>
      <c r="D1080" s="116"/>
      <c r="E1080" s="101"/>
      <c r="F1080" s="101"/>
      <c r="G1080" s="101"/>
      <c r="H1080" s="101"/>
      <c r="I1080" s="101"/>
      <c r="J1080" s="101"/>
      <c r="K1080" s="101"/>
      <c r="L1080" s="101"/>
    </row>
    <row r="1081" spans="1:12" ht="14.25" customHeight="1">
      <c r="A1081" s="138"/>
      <c r="B1081" s="97"/>
      <c r="C1081" s="139"/>
      <c r="D1081" s="116"/>
      <c r="E1081" s="101"/>
      <c r="F1081" s="101"/>
      <c r="G1081" s="101"/>
      <c r="H1081" s="101"/>
      <c r="I1081" s="101"/>
      <c r="J1081" s="101"/>
      <c r="K1081" s="101"/>
      <c r="L1081" s="101"/>
    </row>
    <row r="1082" spans="1:12" ht="14.25" customHeight="1">
      <c r="A1082" s="138"/>
      <c r="B1082" s="97"/>
      <c r="C1082" s="139"/>
      <c r="D1082" s="116"/>
      <c r="E1082" s="101"/>
      <c r="F1082" s="101"/>
      <c r="G1082" s="101"/>
      <c r="H1082" s="101"/>
      <c r="I1082" s="101"/>
      <c r="J1082" s="101"/>
      <c r="K1082" s="101"/>
      <c r="L1082" s="101"/>
    </row>
    <row r="1083" spans="1:12" ht="14.25" customHeight="1">
      <c r="A1083" s="138"/>
      <c r="B1083" s="97"/>
      <c r="C1083" s="139"/>
      <c r="D1083" s="116"/>
      <c r="E1083" s="101"/>
      <c r="F1083" s="101"/>
      <c r="G1083" s="101"/>
      <c r="H1083" s="101"/>
      <c r="I1083" s="101"/>
      <c r="J1083" s="101"/>
      <c r="K1083" s="101"/>
      <c r="L1083" s="101"/>
    </row>
    <row r="1084" spans="1:12" ht="14.25" customHeight="1">
      <c r="A1084" s="138"/>
      <c r="B1084" s="97"/>
      <c r="C1084" s="139"/>
      <c r="D1084" s="116"/>
      <c r="E1084" s="101"/>
      <c r="F1084" s="101"/>
      <c r="G1084" s="101"/>
      <c r="H1084" s="101"/>
      <c r="I1084" s="101"/>
      <c r="J1084" s="101"/>
      <c r="K1084" s="101"/>
      <c r="L1084" s="101"/>
    </row>
    <row r="1085" spans="1:12" ht="14.25" customHeight="1">
      <c r="A1085" s="138"/>
      <c r="B1085" s="97"/>
      <c r="C1085" s="139"/>
      <c r="D1085" s="116"/>
      <c r="E1085" s="101"/>
      <c r="F1085" s="101"/>
      <c r="G1085" s="101"/>
      <c r="H1085" s="101"/>
      <c r="I1085" s="101"/>
      <c r="J1085" s="101"/>
      <c r="K1085" s="101"/>
      <c r="L1085" s="101"/>
    </row>
    <row r="1086" spans="1:12" ht="14.25" customHeight="1">
      <c r="A1086" s="138"/>
      <c r="B1086" s="97"/>
      <c r="C1086" s="139"/>
      <c r="D1086" s="116"/>
      <c r="E1086" s="101"/>
      <c r="F1086" s="101"/>
      <c r="G1086" s="101"/>
      <c r="H1086" s="101"/>
      <c r="I1086" s="101"/>
      <c r="J1086" s="101"/>
      <c r="K1086" s="101"/>
      <c r="L1086" s="101"/>
    </row>
    <row r="1087" spans="1:12" ht="14.25" customHeight="1">
      <c r="A1087" s="138"/>
      <c r="B1087" s="97"/>
      <c r="C1087" s="139"/>
      <c r="D1087" s="116"/>
      <c r="E1087" s="101"/>
      <c r="F1087" s="101"/>
      <c r="G1087" s="101"/>
      <c r="H1087" s="101"/>
      <c r="I1087" s="101"/>
      <c r="J1087" s="101"/>
      <c r="K1087" s="101"/>
      <c r="L1087" s="101"/>
    </row>
    <row r="1088" spans="1:12" ht="14.25" customHeight="1">
      <c r="A1088" s="138"/>
      <c r="B1088" s="97"/>
      <c r="C1088" s="139"/>
      <c r="D1088" s="116"/>
      <c r="E1088" s="101"/>
      <c r="F1088" s="101"/>
      <c r="G1088" s="101"/>
      <c r="H1088" s="101"/>
      <c r="I1088" s="101"/>
      <c r="J1088" s="101"/>
      <c r="K1088" s="101"/>
      <c r="L1088" s="101"/>
    </row>
    <row r="1089" spans="1:12" ht="14.25" customHeight="1">
      <c r="A1089" s="138"/>
      <c r="B1089" s="97"/>
      <c r="C1089" s="139"/>
      <c r="D1089" s="116"/>
      <c r="E1089" s="101"/>
      <c r="F1089" s="101"/>
      <c r="G1089" s="101"/>
      <c r="H1089" s="101"/>
      <c r="I1089" s="101"/>
      <c r="J1089" s="101"/>
      <c r="K1089" s="101"/>
      <c r="L1089" s="101"/>
    </row>
    <row r="1090" spans="1:12" ht="14.25" customHeight="1">
      <c r="A1090" s="138"/>
      <c r="B1090" s="98"/>
      <c r="C1090" s="139"/>
      <c r="D1090" s="116"/>
      <c r="E1090" s="101"/>
      <c r="F1090" s="101"/>
      <c r="G1090" s="101"/>
      <c r="H1090" s="101"/>
      <c r="I1090" s="101"/>
      <c r="J1090" s="101"/>
      <c r="K1090" s="101"/>
      <c r="L1090" s="101"/>
    </row>
    <row r="1091" spans="1:12" ht="14.25" customHeight="1">
      <c r="A1091" s="138"/>
      <c r="B1091" s="98"/>
      <c r="C1091" s="139"/>
      <c r="D1091" s="142"/>
      <c r="E1091" s="101"/>
      <c r="F1091" s="101"/>
      <c r="G1091" s="101"/>
      <c r="H1091" s="101"/>
      <c r="I1091" s="101"/>
      <c r="J1091" s="101"/>
      <c r="K1091" s="101"/>
      <c r="L1091" s="101"/>
    </row>
    <row r="1092" spans="1:12" ht="14.25" customHeight="1">
      <c r="A1092" s="138"/>
      <c r="B1092" s="98"/>
      <c r="C1092" s="139"/>
      <c r="D1092" s="142"/>
      <c r="E1092" s="101"/>
      <c r="F1092" s="101"/>
      <c r="G1092" s="101"/>
      <c r="H1092" s="101"/>
      <c r="I1092" s="101"/>
      <c r="J1092" s="101"/>
      <c r="K1092" s="101"/>
      <c r="L1092" s="101"/>
    </row>
    <row r="1093" spans="1:12" ht="14.25" customHeight="1">
      <c r="A1093" s="143"/>
      <c r="B1093" s="98"/>
      <c r="C1093" s="139"/>
      <c r="D1093" s="142"/>
      <c r="E1093" s="101"/>
      <c r="F1093" s="101"/>
      <c r="G1093" s="101"/>
      <c r="H1093" s="101"/>
      <c r="I1093" s="101"/>
      <c r="J1093" s="101"/>
      <c r="K1093" s="101"/>
      <c r="L1093" s="101"/>
    </row>
    <row r="1094" spans="1:12" ht="14.25" customHeight="1">
      <c r="A1094" s="143"/>
      <c r="B1094" s="98"/>
      <c r="C1094" s="139"/>
      <c r="D1094" s="142"/>
      <c r="E1094" s="101"/>
      <c r="F1094" s="101"/>
      <c r="G1094" s="101"/>
      <c r="H1094" s="101"/>
      <c r="I1094" s="101"/>
      <c r="J1094" s="101"/>
      <c r="K1094" s="101"/>
      <c r="L1094" s="101"/>
    </row>
    <row r="1095" spans="1:12" ht="14.25" customHeight="1">
      <c r="A1095" s="143"/>
      <c r="B1095" s="98"/>
      <c r="C1095" s="144"/>
      <c r="D1095" s="142"/>
      <c r="E1095" s="101"/>
      <c r="F1095" s="101"/>
      <c r="G1095" s="101"/>
      <c r="H1095" s="101"/>
      <c r="I1095" s="101"/>
      <c r="J1095" s="101"/>
      <c r="K1095" s="101"/>
      <c r="L1095" s="101"/>
    </row>
    <row r="1096" spans="1:12" ht="14.25" customHeight="1">
      <c r="A1096" s="143"/>
      <c r="B1096" s="98"/>
      <c r="C1096" s="144"/>
      <c r="D1096" s="142"/>
      <c r="E1096" s="101"/>
      <c r="F1096" s="101"/>
      <c r="G1096" s="101"/>
      <c r="H1096" s="101"/>
      <c r="I1096" s="101"/>
      <c r="J1096" s="101"/>
      <c r="K1096" s="101"/>
      <c r="L1096" s="101"/>
    </row>
    <row r="1097" spans="1:12" ht="14.25" customHeight="1">
      <c r="A1097" s="143"/>
      <c r="B1097" s="98"/>
      <c r="C1097" s="144"/>
      <c r="D1097" s="142"/>
      <c r="E1097" s="101"/>
      <c r="F1097" s="101"/>
      <c r="G1097" s="101"/>
      <c r="H1097" s="101"/>
      <c r="I1097" s="101"/>
      <c r="J1097" s="101"/>
      <c r="K1097" s="101"/>
      <c r="L1097" s="101"/>
    </row>
    <row r="1098" spans="1:12" ht="14.25" customHeight="1">
      <c r="A1098" s="143"/>
      <c r="B1098" s="98"/>
      <c r="C1098" s="144"/>
      <c r="D1098" s="142"/>
      <c r="E1098" s="101"/>
      <c r="F1098" s="101"/>
      <c r="G1098" s="101"/>
      <c r="H1098" s="101"/>
      <c r="I1098" s="101"/>
      <c r="J1098" s="101"/>
      <c r="K1098" s="101"/>
      <c r="L1098" s="101"/>
    </row>
    <row r="1099" spans="1:12" ht="14.25" customHeight="1">
      <c r="A1099" s="143"/>
      <c r="B1099" s="98"/>
      <c r="C1099" s="144"/>
      <c r="D1099" s="142"/>
      <c r="E1099" s="101"/>
      <c r="F1099" s="101"/>
      <c r="G1099" s="101"/>
      <c r="H1099" s="101"/>
      <c r="I1099" s="101"/>
      <c r="J1099" s="101"/>
      <c r="K1099" s="101"/>
      <c r="L1099" s="101"/>
    </row>
    <row r="1100" spans="1:12" ht="14.25" customHeight="1">
      <c r="A1100" s="143"/>
      <c r="B1100" s="98"/>
      <c r="C1100" s="144"/>
      <c r="D1100" s="142"/>
      <c r="E1100" s="101"/>
      <c r="F1100" s="101"/>
      <c r="G1100" s="101"/>
      <c r="H1100" s="101"/>
      <c r="I1100" s="101"/>
      <c r="J1100" s="101"/>
      <c r="K1100" s="101"/>
      <c r="L1100" s="101"/>
    </row>
    <row r="1101" spans="1:12" ht="14.25" customHeight="1">
      <c r="A1101" s="143"/>
      <c r="B1101" s="98"/>
      <c r="C1101" s="144"/>
      <c r="D1101" s="142"/>
      <c r="E1101" s="101"/>
      <c r="F1101" s="101"/>
      <c r="G1101" s="101"/>
      <c r="H1101" s="101"/>
      <c r="I1101" s="101"/>
      <c r="J1101" s="101"/>
      <c r="K1101" s="101"/>
      <c r="L1101" s="101"/>
    </row>
    <row r="1102" spans="1:12" ht="14.25" customHeight="1">
      <c r="A1102" s="143"/>
      <c r="B1102" s="98"/>
      <c r="C1102" s="144"/>
      <c r="D1102" s="142"/>
      <c r="E1102" s="101"/>
      <c r="F1102" s="101"/>
      <c r="G1102" s="101"/>
      <c r="H1102" s="101"/>
      <c r="I1102" s="101"/>
      <c r="J1102" s="101"/>
      <c r="K1102" s="101"/>
      <c r="L1102" s="101"/>
    </row>
    <row r="1103" spans="1:12" ht="14.25" customHeight="1">
      <c r="A1103" s="143"/>
      <c r="B1103" s="97"/>
      <c r="C1103" s="144"/>
      <c r="D1103" s="142"/>
      <c r="E1103" s="101"/>
      <c r="F1103" s="101"/>
      <c r="G1103" s="101"/>
      <c r="H1103" s="101"/>
      <c r="I1103" s="101"/>
      <c r="J1103" s="101"/>
      <c r="K1103" s="101"/>
      <c r="L1103" s="101"/>
    </row>
    <row r="1104" spans="1:12" ht="14.25" customHeight="1">
      <c r="A1104" s="143"/>
      <c r="B1104" s="97"/>
      <c r="C1104" s="144"/>
      <c r="D1104" s="116"/>
      <c r="E1104" s="101"/>
      <c r="F1104" s="101"/>
      <c r="G1104" s="101"/>
      <c r="H1104" s="101"/>
      <c r="I1104" s="101"/>
      <c r="J1104" s="101"/>
      <c r="K1104" s="101"/>
      <c r="L1104" s="101"/>
    </row>
    <row r="1105" spans="1:12" ht="14.25" customHeight="1">
      <c r="A1105" s="143"/>
      <c r="B1105" s="97"/>
      <c r="C1105" s="144"/>
      <c r="D1105" s="116"/>
      <c r="E1105" s="101"/>
      <c r="F1105" s="101"/>
      <c r="G1105" s="101"/>
      <c r="H1105" s="101"/>
      <c r="I1105" s="101"/>
      <c r="J1105" s="101"/>
      <c r="K1105" s="101"/>
      <c r="L1105" s="101"/>
    </row>
    <row r="1106" spans="1:12" ht="14.25" customHeight="1">
      <c r="A1106" s="138"/>
      <c r="B1106" s="98"/>
      <c r="C1106" s="144"/>
      <c r="D1106" s="116"/>
      <c r="E1106" s="101"/>
      <c r="F1106" s="101"/>
      <c r="G1106" s="101"/>
      <c r="H1106" s="101"/>
      <c r="I1106" s="101"/>
      <c r="J1106" s="101"/>
      <c r="K1106" s="101"/>
      <c r="L1106" s="101"/>
    </row>
    <row r="1107" spans="1:12" ht="14.25" customHeight="1">
      <c r="A1107" s="138"/>
      <c r="B1107" s="99"/>
      <c r="C1107" s="144"/>
      <c r="D1107" s="142"/>
      <c r="E1107" s="101"/>
      <c r="F1107" s="101"/>
      <c r="G1107" s="101"/>
      <c r="H1107" s="101"/>
      <c r="I1107" s="101"/>
      <c r="J1107" s="101"/>
      <c r="K1107" s="101"/>
      <c r="L1107" s="101"/>
    </row>
    <row r="1108" spans="1:12" ht="14.25" customHeight="1">
      <c r="A1108" s="138"/>
      <c r="B1108" s="98"/>
      <c r="C1108" s="139"/>
      <c r="D1108" s="145"/>
      <c r="E1108" s="101"/>
      <c r="F1108" s="101"/>
      <c r="G1108" s="101"/>
      <c r="H1108" s="101"/>
      <c r="I1108" s="101"/>
      <c r="J1108" s="101"/>
      <c r="K1108" s="101"/>
      <c r="L1108" s="101"/>
    </row>
    <row r="1109" spans="1:12" ht="14.25" customHeight="1">
      <c r="A1109" s="143"/>
      <c r="B1109" s="99"/>
      <c r="C1109" s="139"/>
      <c r="D1109" s="142"/>
      <c r="E1109" s="101"/>
      <c r="F1109" s="101"/>
      <c r="G1109" s="101"/>
      <c r="H1109" s="101"/>
      <c r="I1109" s="101"/>
      <c r="J1109" s="101"/>
      <c r="K1109" s="101"/>
      <c r="L1109" s="101"/>
    </row>
    <row r="1110" spans="1:12" ht="14.25" customHeight="1">
      <c r="A1110" s="146"/>
      <c r="B1110" s="98"/>
      <c r="C1110" s="139"/>
      <c r="D1110" s="145"/>
      <c r="E1110" s="101"/>
      <c r="F1110" s="101"/>
      <c r="G1110" s="101"/>
      <c r="H1110" s="101"/>
      <c r="I1110" s="101"/>
      <c r="J1110" s="101"/>
      <c r="K1110" s="101"/>
      <c r="L1110" s="101"/>
    </row>
    <row r="1111" spans="1:12" ht="14.25" customHeight="1">
      <c r="A1111" s="143"/>
      <c r="B1111" s="98"/>
      <c r="C1111" s="144"/>
      <c r="D1111" s="142"/>
      <c r="E1111" s="101"/>
      <c r="F1111" s="101"/>
      <c r="G1111" s="101"/>
      <c r="H1111" s="101"/>
      <c r="I1111" s="101"/>
      <c r="J1111" s="101"/>
      <c r="K1111" s="101"/>
      <c r="L1111" s="101"/>
    </row>
    <row r="1112" spans="1:12" ht="14.25" customHeight="1">
      <c r="A1112" s="146"/>
      <c r="B1112" s="98"/>
      <c r="C1112" s="147"/>
      <c r="D1112" s="142"/>
      <c r="E1112" s="101"/>
      <c r="F1112" s="101"/>
      <c r="G1112" s="101"/>
      <c r="H1112" s="101"/>
      <c r="I1112" s="101"/>
      <c r="J1112" s="101"/>
      <c r="K1112" s="101"/>
      <c r="L1112" s="101"/>
    </row>
    <row r="1113" spans="1:12" ht="14.25" customHeight="1">
      <c r="A1113" s="143"/>
      <c r="B1113" s="98"/>
      <c r="C1113" s="147"/>
      <c r="D1113" s="142"/>
      <c r="E1113" s="101"/>
      <c r="F1113" s="101"/>
      <c r="G1113" s="101"/>
      <c r="H1113" s="101"/>
      <c r="I1113" s="101"/>
      <c r="J1113" s="101"/>
      <c r="K1113" s="101"/>
      <c r="L1113" s="101"/>
    </row>
    <row r="1114" spans="1:12" ht="14.25" customHeight="1">
      <c r="A1114" s="143"/>
      <c r="B1114" s="98"/>
      <c r="C1114" s="147"/>
      <c r="D1114" s="142"/>
      <c r="E1114" s="101"/>
      <c r="F1114" s="101"/>
      <c r="G1114" s="101"/>
      <c r="H1114" s="101"/>
      <c r="I1114" s="101"/>
      <c r="J1114" s="101"/>
      <c r="K1114" s="101"/>
      <c r="L1114" s="101"/>
    </row>
    <row r="1115" spans="1:12" ht="14.25" customHeight="1">
      <c r="A1115" s="143"/>
      <c r="B1115" s="98"/>
      <c r="C1115" s="147"/>
      <c r="D1115" s="142"/>
      <c r="E1115" s="101"/>
      <c r="F1115" s="101"/>
      <c r="G1115" s="101"/>
      <c r="H1115" s="101"/>
      <c r="I1115" s="101"/>
      <c r="J1115" s="101"/>
      <c r="K1115" s="101"/>
      <c r="L1115" s="101"/>
    </row>
    <row r="1116" spans="1:12" ht="14.25" customHeight="1">
      <c r="A1116" s="143"/>
      <c r="B1116" s="98"/>
      <c r="C1116" s="147"/>
      <c r="D1116" s="142"/>
      <c r="E1116" s="101"/>
      <c r="F1116" s="101"/>
      <c r="G1116" s="101"/>
      <c r="H1116" s="101"/>
      <c r="I1116" s="101"/>
      <c r="J1116" s="101"/>
      <c r="K1116" s="101"/>
      <c r="L1116" s="101"/>
    </row>
    <row r="1117" spans="1:12" ht="14.25" customHeight="1">
      <c r="A1117" s="143"/>
      <c r="B1117" s="98"/>
      <c r="C1117" s="144"/>
      <c r="D1117" s="142"/>
      <c r="E1117" s="101"/>
      <c r="F1117" s="101"/>
      <c r="G1117" s="101"/>
      <c r="H1117" s="101"/>
      <c r="I1117" s="101"/>
      <c r="J1117" s="101"/>
      <c r="K1117" s="101"/>
      <c r="L1117" s="101"/>
    </row>
    <row r="1118" spans="1:12" ht="14.25" customHeight="1">
      <c r="A1118" s="143"/>
      <c r="B1118" s="98"/>
      <c r="C1118" s="144"/>
      <c r="D1118" s="142"/>
      <c r="E1118" s="101"/>
      <c r="F1118" s="101"/>
      <c r="G1118" s="101"/>
      <c r="H1118" s="101"/>
      <c r="I1118" s="101"/>
      <c r="J1118" s="101"/>
      <c r="K1118" s="101"/>
      <c r="L1118" s="101"/>
    </row>
    <row r="1119" spans="1:12" ht="14.25" customHeight="1">
      <c r="A1119" s="143"/>
      <c r="B1119" s="98"/>
      <c r="C1119" s="144"/>
      <c r="D1119" s="142"/>
      <c r="E1119" s="101"/>
      <c r="F1119" s="101"/>
      <c r="G1119" s="101"/>
      <c r="H1119" s="101"/>
      <c r="I1119" s="101"/>
      <c r="J1119" s="101"/>
      <c r="K1119" s="101"/>
      <c r="L1119" s="101"/>
    </row>
    <row r="1120" spans="1:12" ht="14.25" customHeight="1">
      <c r="A1120" s="143"/>
      <c r="B1120" s="98"/>
      <c r="C1120" s="147"/>
      <c r="D1120" s="142"/>
      <c r="E1120" s="101"/>
      <c r="F1120" s="101"/>
      <c r="G1120" s="101"/>
      <c r="H1120" s="101"/>
      <c r="I1120" s="101"/>
      <c r="J1120" s="101"/>
      <c r="K1120" s="101"/>
      <c r="L1120" s="101"/>
    </row>
    <row r="1121" spans="1:12" ht="14.25" customHeight="1">
      <c r="A1121" s="143"/>
      <c r="B1121" s="98"/>
      <c r="C1121" s="147"/>
      <c r="D1121" s="142"/>
      <c r="E1121" s="101"/>
      <c r="F1121" s="101"/>
      <c r="G1121" s="101"/>
      <c r="H1121" s="101"/>
      <c r="I1121" s="101"/>
      <c r="J1121" s="101"/>
      <c r="K1121" s="101"/>
      <c r="L1121" s="101"/>
    </row>
    <row r="1122" spans="1:12" ht="14.25" customHeight="1">
      <c r="A1122" s="143"/>
      <c r="B1122" s="98"/>
      <c r="C1122" s="147"/>
      <c r="D1122" s="142"/>
      <c r="E1122" s="101"/>
      <c r="F1122" s="101"/>
      <c r="G1122" s="101"/>
      <c r="H1122" s="101"/>
      <c r="I1122" s="101"/>
      <c r="J1122" s="101"/>
      <c r="K1122" s="101"/>
      <c r="L1122" s="101"/>
    </row>
    <row r="1123" spans="1:12" ht="14.25" customHeight="1">
      <c r="A1123" s="143"/>
      <c r="B1123" s="98"/>
      <c r="C1123" s="144"/>
      <c r="D1123" s="142"/>
      <c r="E1123" s="101"/>
      <c r="F1123" s="101"/>
      <c r="G1123" s="101"/>
      <c r="H1123" s="101"/>
      <c r="I1123" s="101"/>
      <c r="J1123" s="101"/>
      <c r="K1123" s="101"/>
      <c r="L1123" s="101"/>
    </row>
    <row r="1124" spans="1:12" ht="14.25" customHeight="1">
      <c r="A1124" s="143"/>
      <c r="B1124" s="98"/>
      <c r="C1124" s="144"/>
      <c r="D1124" s="142"/>
      <c r="E1124" s="101"/>
      <c r="F1124" s="101"/>
      <c r="G1124" s="101"/>
      <c r="H1124" s="101"/>
      <c r="I1124" s="101"/>
      <c r="J1124" s="101"/>
      <c r="K1124" s="101"/>
      <c r="L1124" s="101"/>
    </row>
    <row r="1125" spans="1:12" ht="14.25" customHeight="1">
      <c r="A1125" s="143"/>
      <c r="B1125" s="98"/>
      <c r="C1125" s="144"/>
      <c r="D1125" s="142"/>
      <c r="E1125" s="101"/>
      <c r="F1125" s="101"/>
      <c r="G1125" s="101"/>
      <c r="H1125" s="101"/>
      <c r="I1125" s="101"/>
      <c r="J1125" s="101"/>
      <c r="K1125" s="101"/>
      <c r="L1125" s="101"/>
    </row>
    <row r="1126" spans="1:12" ht="14.25" customHeight="1">
      <c r="A1126" s="143"/>
      <c r="B1126" s="98"/>
      <c r="C1126" s="144"/>
      <c r="D1126" s="142"/>
      <c r="E1126" s="101"/>
      <c r="F1126" s="101"/>
      <c r="G1126" s="101"/>
      <c r="H1126" s="101"/>
      <c r="I1126" s="101"/>
      <c r="J1126" s="101"/>
      <c r="K1126" s="101"/>
      <c r="L1126" s="101"/>
    </row>
    <row r="1127" spans="1:12" ht="14.25" customHeight="1">
      <c r="A1127" s="143"/>
      <c r="B1127" s="97"/>
      <c r="C1127" s="144"/>
      <c r="D1127" s="142"/>
      <c r="E1127" s="101"/>
      <c r="F1127" s="101"/>
      <c r="G1127" s="101"/>
      <c r="H1127" s="101"/>
      <c r="I1127" s="101"/>
      <c r="J1127" s="101"/>
      <c r="K1127" s="101"/>
      <c r="L1127" s="101"/>
    </row>
    <row r="1128" spans="1:12" ht="14.25" customHeight="1">
      <c r="A1128" s="143"/>
      <c r="B1128" s="97"/>
      <c r="C1128" s="144"/>
      <c r="D1128" s="116"/>
      <c r="E1128" s="101"/>
      <c r="F1128" s="101"/>
      <c r="G1128" s="101"/>
      <c r="H1128" s="101"/>
      <c r="I1128" s="101"/>
      <c r="J1128" s="101"/>
      <c r="K1128" s="101"/>
      <c r="L1128" s="101"/>
    </row>
    <row r="1129" spans="1:12" ht="14.25" customHeight="1">
      <c r="A1129" s="143"/>
      <c r="B1129" s="97"/>
      <c r="C1129" s="144"/>
      <c r="D1129" s="116"/>
      <c r="E1129" s="101"/>
      <c r="F1129" s="101"/>
      <c r="G1129" s="101"/>
      <c r="H1129" s="101"/>
      <c r="I1129" s="101"/>
      <c r="J1129" s="101"/>
      <c r="K1129" s="101"/>
      <c r="L1129" s="101"/>
    </row>
    <row r="1130" spans="1:12" ht="14.25" customHeight="1">
      <c r="A1130" s="138"/>
      <c r="B1130" s="97"/>
      <c r="C1130" s="144"/>
      <c r="D1130" s="116"/>
      <c r="E1130" s="101"/>
      <c r="F1130" s="101"/>
      <c r="G1130" s="101"/>
      <c r="H1130" s="101"/>
      <c r="I1130" s="101"/>
      <c r="J1130" s="101"/>
      <c r="K1130" s="101"/>
      <c r="L1130" s="101"/>
    </row>
    <row r="1131" spans="1:12" ht="14.25" customHeight="1">
      <c r="A1131" s="138"/>
      <c r="B1131" s="97"/>
      <c r="C1131" s="144"/>
      <c r="D1131" s="116"/>
      <c r="E1131" s="101"/>
      <c r="F1131" s="101"/>
      <c r="G1131" s="101"/>
      <c r="H1131" s="101"/>
      <c r="I1131" s="101"/>
      <c r="J1131" s="101"/>
      <c r="K1131" s="101"/>
      <c r="L1131" s="101"/>
    </row>
    <row r="1132" spans="1:12" ht="14.25" customHeight="1">
      <c r="A1132" s="138"/>
      <c r="B1132" s="97"/>
      <c r="C1132" s="139"/>
      <c r="D1132" s="116"/>
      <c r="E1132" s="101"/>
      <c r="F1132" s="101"/>
      <c r="G1132" s="101"/>
      <c r="H1132" s="101"/>
      <c r="I1132" s="101"/>
      <c r="J1132" s="101"/>
      <c r="K1132" s="101"/>
      <c r="L1132" s="101"/>
    </row>
    <row r="1133" spans="1:12" ht="14.25" customHeight="1">
      <c r="A1133" s="138"/>
      <c r="B1133" s="97"/>
      <c r="C1133" s="139"/>
      <c r="D1133" s="116"/>
      <c r="G1133" s="101"/>
      <c r="H1133" s="101"/>
      <c r="I1133" s="101"/>
      <c r="J1133" s="101"/>
      <c r="K1133" s="101"/>
      <c r="L1133" s="101"/>
    </row>
    <row r="1134" spans="1:12" ht="14.25" customHeight="1">
      <c r="A1134" s="138"/>
      <c r="B1134" s="97"/>
      <c r="C1134" s="139"/>
      <c r="D1134" s="116"/>
      <c r="G1134" s="101"/>
      <c r="H1134" s="101"/>
      <c r="I1134" s="101"/>
      <c r="J1134" s="101"/>
      <c r="K1134" s="101"/>
      <c r="L1134" s="101"/>
    </row>
    <row r="1135" spans="1:12" ht="14.25" customHeight="1">
      <c r="A1135" s="138"/>
      <c r="B1135" s="97"/>
      <c r="C1135" s="139"/>
      <c r="D1135" s="116"/>
      <c r="F1135" s="146"/>
      <c r="G1135" s="101"/>
      <c r="H1135" s="101"/>
      <c r="I1135" s="101"/>
      <c r="J1135" s="101"/>
      <c r="K1135" s="101"/>
      <c r="L1135" s="101"/>
    </row>
    <row r="1136" spans="1:12" ht="14.25" customHeight="1">
      <c r="A1136" s="138"/>
      <c r="B1136" s="97"/>
      <c r="C1136" s="139"/>
      <c r="D1136" s="116"/>
      <c r="E1136" s="143"/>
      <c r="F1136" s="146"/>
      <c r="G1136" s="101"/>
      <c r="H1136" s="101"/>
      <c r="I1136" s="101"/>
      <c r="J1136" s="101"/>
      <c r="K1136" s="101"/>
      <c r="L1136" s="101"/>
    </row>
    <row r="1137" spans="1:12" ht="14.25" customHeight="1">
      <c r="A1137" s="138"/>
      <c r="B1137" s="97"/>
      <c r="C1137" s="139"/>
      <c r="D1137" s="116"/>
      <c r="F1137" s="146"/>
      <c r="G1137" s="101"/>
      <c r="H1137" s="101"/>
      <c r="I1137" s="101"/>
      <c r="J1137" s="101"/>
      <c r="K1137" s="101"/>
      <c r="L1137" s="101"/>
    </row>
    <row r="1138" spans="1:12" ht="14.25" customHeight="1">
      <c r="A1138" s="138"/>
      <c r="B1138" s="97"/>
      <c r="C1138" s="139"/>
      <c r="D1138" s="116"/>
      <c r="G1138" s="101"/>
      <c r="H1138" s="101"/>
      <c r="I1138" s="101"/>
      <c r="J1138" s="101"/>
      <c r="K1138" s="101"/>
      <c r="L1138" s="101"/>
    </row>
    <row r="1139" spans="1:12" ht="14.25" customHeight="1">
      <c r="A1139" s="138"/>
      <c r="B1139" s="97"/>
      <c r="C1139" s="139"/>
      <c r="D1139" s="116"/>
      <c r="G1139" s="101"/>
      <c r="H1139" s="101"/>
      <c r="I1139" s="101"/>
      <c r="J1139" s="101"/>
      <c r="K1139" s="101"/>
      <c r="L1139" s="101"/>
    </row>
    <row r="1140" spans="1:12" ht="14.25" customHeight="1">
      <c r="A1140" s="138"/>
      <c r="B1140" s="97"/>
      <c r="C1140" s="139"/>
      <c r="D1140" s="116"/>
      <c r="G1140" s="101"/>
      <c r="H1140" s="101"/>
      <c r="I1140" s="101"/>
      <c r="J1140" s="101"/>
      <c r="K1140" s="101"/>
      <c r="L1140" s="101"/>
    </row>
    <row r="1141" spans="1:12" ht="14.25" customHeight="1">
      <c r="A1141" s="138"/>
      <c r="B1141" s="97"/>
      <c r="C1141" s="139"/>
      <c r="D1141" s="116"/>
      <c r="G1141" s="101"/>
      <c r="H1141" s="101"/>
      <c r="I1141" s="101"/>
      <c r="J1141" s="101"/>
      <c r="K1141" s="101"/>
      <c r="L1141" s="101"/>
    </row>
    <row r="1142" spans="1:12" ht="14.25" customHeight="1">
      <c r="A1142" s="138"/>
      <c r="B1142" s="97"/>
      <c r="C1142" s="139"/>
      <c r="D1142" s="116"/>
      <c r="E1142" s="143"/>
      <c r="G1142" s="101"/>
      <c r="H1142" s="101"/>
      <c r="I1142" s="101"/>
      <c r="J1142" s="101"/>
      <c r="K1142" s="101"/>
      <c r="L1142" s="101"/>
    </row>
    <row r="1143" spans="1:12" ht="14.25" customHeight="1">
      <c r="A1143" s="138"/>
      <c r="B1143" s="97"/>
      <c r="C1143" s="139"/>
      <c r="D1143" s="116"/>
      <c r="F1143" s="146"/>
      <c r="G1143" s="101"/>
      <c r="H1143" s="101"/>
      <c r="I1143" s="101"/>
      <c r="J1143" s="101"/>
      <c r="K1143" s="101"/>
      <c r="L1143" s="101"/>
    </row>
    <row r="1144" spans="1:12" ht="14.25" customHeight="1">
      <c r="A1144" s="138"/>
      <c r="B1144" s="97"/>
      <c r="C1144" s="139"/>
      <c r="D1144" s="116"/>
      <c r="G1144" s="101"/>
      <c r="H1144" s="101"/>
      <c r="I1144" s="101"/>
      <c r="J1144" s="101"/>
      <c r="K1144" s="101"/>
      <c r="L1144" s="101"/>
    </row>
    <row r="1145" spans="1:12" ht="14.25" customHeight="1">
      <c r="A1145" s="138"/>
      <c r="B1145" s="97"/>
      <c r="C1145" s="139"/>
      <c r="D1145" s="116"/>
      <c r="G1145" s="101"/>
      <c r="H1145" s="101"/>
      <c r="I1145" s="101"/>
      <c r="J1145" s="101"/>
      <c r="K1145" s="101"/>
      <c r="L1145" s="101"/>
    </row>
    <row r="1146" spans="1:12" ht="14.25" customHeight="1">
      <c r="A1146" s="138"/>
      <c r="B1146" s="97"/>
      <c r="C1146" s="139"/>
      <c r="D1146" s="116"/>
      <c r="G1146" s="101"/>
      <c r="H1146" s="101"/>
      <c r="I1146" s="101"/>
      <c r="J1146" s="101"/>
      <c r="K1146" s="101"/>
      <c r="L1146" s="101"/>
    </row>
    <row r="1147" spans="1:12" ht="14.25" customHeight="1">
      <c r="A1147" s="138"/>
      <c r="B1147" s="97"/>
      <c r="C1147" s="139"/>
      <c r="D1147" s="116"/>
      <c r="G1147" s="101"/>
      <c r="H1147" s="101"/>
      <c r="I1147" s="101"/>
      <c r="J1147" s="101"/>
      <c r="K1147" s="101"/>
      <c r="L1147" s="101"/>
    </row>
    <row r="1148" spans="1:12" ht="14.25" customHeight="1">
      <c r="A1148" s="138"/>
      <c r="B1148" s="97"/>
      <c r="C1148" s="139"/>
      <c r="D1148" s="116"/>
      <c r="G1148" s="101"/>
      <c r="H1148" s="101"/>
      <c r="I1148" s="101"/>
      <c r="J1148" s="101"/>
      <c r="K1148" s="101"/>
      <c r="L1148" s="101"/>
    </row>
    <row r="1149" spans="1:12" ht="14.25" customHeight="1">
      <c r="A1149" s="138"/>
      <c r="B1149" s="97"/>
      <c r="C1149" s="139"/>
      <c r="D1149" s="116"/>
      <c r="E1149" s="101"/>
      <c r="F1149" s="101"/>
      <c r="G1149" s="101"/>
      <c r="H1149" s="101"/>
      <c r="I1149" s="101"/>
      <c r="J1149" s="101"/>
      <c r="K1149" s="101"/>
      <c r="L1149" s="101"/>
    </row>
    <row r="1150" spans="1:12" ht="14.25" customHeight="1">
      <c r="A1150" s="138"/>
      <c r="B1150" s="97"/>
      <c r="C1150" s="139"/>
      <c r="D1150" s="116"/>
      <c r="E1150" s="101"/>
      <c r="F1150" s="101"/>
      <c r="G1150" s="101"/>
      <c r="H1150" s="101"/>
      <c r="I1150" s="101"/>
      <c r="J1150" s="101"/>
      <c r="K1150" s="101"/>
      <c r="L1150" s="101"/>
    </row>
    <row r="1151" spans="1:12" ht="14.25" customHeight="1">
      <c r="A1151" s="138"/>
      <c r="B1151" s="97"/>
      <c r="C1151" s="139"/>
      <c r="D1151" s="116"/>
      <c r="E1151" s="101"/>
      <c r="F1151" s="101"/>
      <c r="G1151" s="101"/>
      <c r="H1151" s="101"/>
      <c r="I1151" s="101"/>
      <c r="J1151" s="101"/>
      <c r="K1151" s="101"/>
      <c r="L1151" s="101"/>
    </row>
    <row r="1152" spans="1:12" ht="14.25" customHeight="1">
      <c r="A1152" s="138"/>
      <c r="B1152" s="97"/>
      <c r="C1152" s="139"/>
      <c r="D1152" s="116"/>
      <c r="E1152" s="101"/>
      <c r="F1152" s="101"/>
      <c r="G1152" s="101"/>
      <c r="H1152" s="101"/>
      <c r="I1152" s="101"/>
      <c r="J1152" s="101"/>
      <c r="K1152" s="101"/>
      <c r="L1152" s="101"/>
    </row>
    <row r="1153" spans="1:12" ht="14.25" customHeight="1">
      <c r="A1153" s="138"/>
      <c r="B1153" s="97"/>
      <c r="C1153" s="139"/>
      <c r="D1153" s="116"/>
      <c r="E1153" s="101"/>
      <c r="F1153" s="101"/>
      <c r="G1153" s="101"/>
      <c r="H1153" s="101"/>
      <c r="I1153" s="101"/>
      <c r="J1153" s="101"/>
      <c r="K1153" s="101"/>
      <c r="L1153" s="101"/>
    </row>
    <row r="1154" spans="1:12" ht="14.25" customHeight="1">
      <c r="A1154" s="138"/>
      <c r="B1154" s="97"/>
      <c r="C1154" s="139"/>
      <c r="D1154" s="116"/>
      <c r="E1154" s="101"/>
      <c r="F1154" s="101"/>
      <c r="G1154" s="101"/>
      <c r="H1154" s="101"/>
      <c r="I1154" s="101"/>
      <c r="J1154" s="101"/>
      <c r="K1154" s="101"/>
      <c r="L1154" s="101"/>
    </row>
    <row r="1155" spans="1:12" ht="14.25" customHeight="1">
      <c r="A1155" s="138"/>
      <c r="B1155" s="97"/>
      <c r="C1155" s="139"/>
      <c r="D1155" s="116"/>
      <c r="E1155" s="101"/>
      <c r="F1155" s="101"/>
      <c r="G1155" s="101"/>
      <c r="H1155" s="101"/>
      <c r="I1155" s="101"/>
      <c r="J1155" s="101"/>
      <c r="K1155" s="101"/>
      <c r="L1155" s="101"/>
    </row>
    <row r="1156" spans="1:12" ht="14.25" customHeight="1">
      <c r="A1156" s="138"/>
      <c r="B1156" s="97"/>
      <c r="C1156" s="139"/>
      <c r="D1156" s="116"/>
      <c r="E1156" s="101"/>
      <c r="F1156" s="101"/>
      <c r="G1156" s="101"/>
      <c r="H1156" s="101"/>
      <c r="I1156" s="101"/>
      <c r="J1156" s="101"/>
      <c r="K1156" s="101"/>
      <c r="L1156" s="101"/>
    </row>
    <row r="1157" spans="1:12" ht="14.25" customHeight="1">
      <c r="A1157" s="138"/>
      <c r="B1157" s="97"/>
      <c r="C1157" s="139"/>
      <c r="D1157" s="116"/>
      <c r="E1157" s="101"/>
      <c r="F1157" s="101"/>
      <c r="G1157" s="101"/>
      <c r="H1157" s="101"/>
      <c r="I1157" s="101"/>
      <c r="J1157" s="101"/>
      <c r="K1157" s="101"/>
      <c r="L1157" s="101"/>
    </row>
    <row r="1158" spans="1:12" ht="14.25" customHeight="1">
      <c r="A1158" s="138"/>
      <c r="B1158" s="97"/>
      <c r="C1158" s="139"/>
      <c r="D1158" s="116"/>
      <c r="E1158" s="101"/>
      <c r="F1158" s="101"/>
      <c r="G1158" s="101"/>
      <c r="H1158" s="101"/>
      <c r="I1158" s="101"/>
      <c r="J1158" s="101"/>
      <c r="K1158" s="101"/>
      <c r="L1158" s="101"/>
    </row>
    <row r="1159" spans="1:12" ht="14.25" customHeight="1">
      <c r="A1159" s="138"/>
      <c r="B1159" s="97"/>
      <c r="C1159" s="139"/>
      <c r="D1159" s="116"/>
      <c r="E1159" s="101"/>
      <c r="F1159" s="101"/>
      <c r="G1159" s="101"/>
      <c r="H1159" s="101"/>
      <c r="I1159" s="101"/>
      <c r="J1159" s="101"/>
      <c r="K1159" s="101"/>
      <c r="L1159" s="101"/>
    </row>
    <row r="1160" spans="1:12" ht="14.25" customHeight="1">
      <c r="A1160" s="138"/>
      <c r="B1160" s="97"/>
      <c r="C1160" s="139"/>
      <c r="D1160" s="116"/>
      <c r="E1160" s="101"/>
      <c r="F1160" s="101"/>
      <c r="G1160" s="101"/>
      <c r="H1160" s="101"/>
      <c r="I1160" s="101"/>
      <c r="J1160" s="101"/>
      <c r="K1160" s="101"/>
      <c r="L1160" s="101"/>
    </row>
    <row r="1161" spans="1:12" ht="14.25" customHeight="1">
      <c r="A1161" s="138"/>
      <c r="B1161" s="97"/>
      <c r="C1161" s="139"/>
      <c r="D1161" s="116"/>
      <c r="E1161" s="101"/>
      <c r="F1161" s="101"/>
      <c r="G1161" s="101"/>
      <c r="H1161" s="101"/>
      <c r="I1161" s="101"/>
      <c r="J1161" s="101"/>
      <c r="K1161" s="101"/>
      <c r="L1161" s="101"/>
    </row>
    <row r="1162" spans="1:12" ht="14.25" customHeight="1">
      <c r="A1162" s="138"/>
      <c r="B1162" s="97"/>
      <c r="C1162" s="139"/>
      <c r="D1162" s="116"/>
      <c r="E1162" s="101"/>
      <c r="F1162" s="101"/>
      <c r="G1162" s="101"/>
      <c r="H1162" s="101"/>
      <c r="I1162" s="101"/>
      <c r="J1162" s="101"/>
      <c r="K1162" s="101"/>
      <c r="L1162" s="101"/>
    </row>
    <row r="1163" spans="1:12" ht="14.25" customHeight="1">
      <c r="A1163" s="138"/>
      <c r="B1163" s="97"/>
      <c r="C1163" s="139"/>
      <c r="D1163" s="116"/>
      <c r="E1163" s="101"/>
      <c r="F1163" s="101"/>
      <c r="G1163" s="101"/>
      <c r="H1163" s="101"/>
      <c r="I1163" s="101"/>
      <c r="J1163" s="101"/>
      <c r="K1163" s="101"/>
      <c r="L1163" s="101"/>
    </row>
    <row r="1164" spans="1:12" ht="14.25" customHeight="1">
      <c r="A1164" s="138"/>
      <c r="B1164" s="97"/>
      <c r="C1164" s="139"/>
      <c r="D1164" s="116"/>
      <c r="E1164" s="101"/>
      <c r="F1164" s="101"/>
      <c r="G1164" s="101"/>
      <c r="H1164" s="101"/>
      <c r="I1164" s="101"/>
      <c r="J1164" s="101"/>
      <c r="K1164" s="101"/>
      <c r="L1164" s="101"/>
    </row>
    <row r="1165" spans="1:12" ht="14.25" customHeight="1">
      <c r="A1165" s="138"/>
      <c r="B1165" s="97"/>
      <c r="C1165" s="139"/>
      <c r="D1165" s="116"/>
      <c r="F1165" s="101"/>
      <c r="G1165" s="101"/>
      <c r="H1165" s="101"/>
      <c r="I1165" s="101"/>
      <c r="J1165" s="101"/>
      <c r="K1165" s="101"/>
      <c r="L1165" s="101"/>
    </row>
    <row r="1166" spans="1:12" ht="14.25" customHeight="1">
      <c r="A1166" s="138"/>
      <c r="B1166" s="97"/>
      <c r="C1166" s="139"/>
      <c r="D1166" s="116"/>
      <c r="F1166" s="101"/>
      <c r="G1166" s="101"/>
      <c r="H1166" s="101"/>
      <c r="I1166" s="101"/>
      <c r="J1166" s="101"/>
      <c r="K1166" s="101"/>
      <c r="L1166" s="101"/>
    </row>
    <row r="1167" spans="1:12" ht="14.25" customHeight="1">
      <c r="A1167" s="138"/>
      <c r="B1167" s="97"/>
      <c r="C1167" s="139"/>
      <c r="D1167" s="116"/>
      <c r="F1167" s="101"/>
      <c r="G1167" s="101"/>
      <c r="H1167" s="101"/>
      <c r="I1167" s="101"/>
      <c r="J1167" s="101"/>
      <c r="K1167" s="101"/>
      <c r="L1167" s="101"/>
    </row>
    <row r="1168" spans="1:12" ht="14.25" customHeight="1">
      <c r="A1168" s="138"/>
      <c r="B1168" s="97"/>
      <c r="C1168" s="139"/>
      <c r="D1168" s="116"/>
      <c r="F1168" s="101"/>
      <c r="G1168" s="101"/>
      <c r="H1168" s="101"/>
      <c r="I1168" s="101"/>
      <c r="J1168" s="101"/>
      <c r="K1168" s="101"/>
      <c r="L1168" s="101"/>
    </row>
    <row r="1169" spans="1:12" ht="14.25" customHeight="1">
      <c r="A1169" s="138"/>
      <c r="B1169" s="97"/>
      <c r="C1169" s="139"/>
      <c r="D1169" s="116"/>
      <c r="F1169" s="101"/>
      <c r="G1169" s="101"/>
      <c r="H1169" s="101"/>
      <c r="I1169" s="101"/>
      <c r="J1169" s="101"/>
      <c r="K1169" s="101"/>
      <c r="L1169" s="101"/>
    </row>
    <row r="1170" spans="1:12" ht="14.25" customHeight="1">
      <c r="A1170" s="138"/>
      <c r="B1170" s="97"/>
      <c r="C1170" s="139"/>
      <c r="D1170" s="116"/>
      <c r="F1170" s="101"/>
      <c r="G1170" s="101"/>
      <c r="H1170" s="101"/>
      <c r="I1170" s="101"/>
      <c r="J1170" s="101"/>
      <c r="K1170" s="101"/>
      <c r="L1170" s="101"/>
    </row>
    <row r="1171" spans="1:12" ht="14.25" customHeight="1">
      <c r="A1171" s="138"/>
      <c r="B1171" s="97"/>
      <c r="C1171" s="139"/>
      <c r="D1171" s="116"/>
      <c r="F1171" s="101"/>
      <c r="G1171" s="101"/>
      <c r="H1171" s="101"/>
      <c r="I1171" s="101"/>
      <c r="J1171" s="101"/>
      <c r="K1171" s="101"/>
      <c r="L1171" s="101"/>
    </row>
    <row r="1172" spans="1:12" ht="14.25" customHeight="1">
      <c r="A1172" s="138"/>
      <c r="B1172" s="97"/>
      <c r="C1172" s="139"/>
      <c r="D1172" s="116"/>
      <c r="F1172" s="101"/>
      <c r="G1172" s="101"/>
      <c r="H1172" s="101"/>
      <c r="I1172" s="101"/>
      <c r="J1172" s="101"/>
      <c r="K1172" s="101"/>
      <c r="L1172" s="101"/>
    </row>
    <row r="1173" spans="1:12" ht="14.25" customHeight="1">
      <c r="A1173" s="138"/>
      <c r="B1173" s="97"/>
      <c r="C1173" s="139"/>
      <c r="D1173" s="116"/>
      <c r="F1173" s="101"/>
      <c r="G1173" s="101"/>
      <c r="H1173" s="101"/>
      <c r="I1173" s="101"/>
      <c r="J1173" s="101"/>
      <c r="K1173" s="101"/>
      <c r="L1173" s="101"/>
    </row>
    <row r="1174" spans="1:12" ht="14.25" customHeight="1">
      <c r="A1174" s="138"/>
      <c r="B1174" s="97"/>
      <c r="C1174" s="139"/>
      <c r="D1174" s="116"/>
      <c r="F1174" s="101"/>
      <c r="G1174" s="101"/>
      <c r="H1174" s="101"/>
      <c r="I1174" s="101"/>
      <c r="J1174" s="101"/>
      <c r="K1174" s="101"/>
      <c r="L1174" s="101"/>
    </row>
    <row r="1175" spans="1:12" ht="14.25" customHeight="1">
      <c r="A1175" s="138"/>
      <c r="B1175" s="97"/>
      <c r="C1175" s="139"/>
      <c r="D1175" s="116"/>
      <c r="F1175" s="101"/>
      <c r="G1175" s="101"/>
      <c r="H1175" s="101"/>
      <c r="I1175" s="101"/>
      <c r="J1175" s="101"/>
      <c r="K1175" s="101"/>
      <c r="L1175" s="101"/>
    </row>
    <row r="1176" spans="1:12" ht="14.25" customHeight="1">
      <c r="A1176" s="138"/>
      <c r="B1176" s="97"/>
      <c r="C1176" s="139"/>
      <c r="D1176" s="116"/>
      <c r="E1176" s="135" t="s">
        <v>36</v>
      </c>
      <c r="F1176" s="101"/>
      <c r="G1176" s="101"/>
      <c r="H1176" s="101"/>
      <c r="I1176" s="101"/>
      <c r="J1176" s="101"/>
      <c r="K1176" s="101"/>
      <c r="L1176" s="101"/>
    </row>
    <row r="1177" spans="1:12" ht="14.25" customHeight="1">
      <c r="A1177" s="138"/>
      <c r="B1177" s="97"/>
      <c r="C1177" s="139"/>
      <c r="D1177" s="116"/>
      <c r="F1177" s="101"/>
      <c r="G1177" s="101"/>
      <c r="H1177" s="101"/>
      <c r="I1177" s="101"/>
      <c r="J1177" s="101"/>
      <c r="K1177" s="101"/>
      <c r="L1177" s="101"/>
    </row>
    <row r="1178" spans="1:12" ht="14.25" customHeight="1">
      <c r="A1178" s="138"/>
      <c r="B1178" s="97"/>
      <c r="C1178" s="139"/>
      <c r="D1178" s="116"/>
      <c r="F1178" s="101"/>
      <c r="G1178" s="101"/>
      <c r="H1178" s="101"/>
      <c r="I1178" s="101"/>
      <c r="J1178" s="101"/>
      <c r="K1178" s="101"/>
      <c r="L1178" s="101"/>
    </row>
    <row r="1179" spans="1:12" ht="14.25" customHeight="1">
      <c r="A1179" s="138"/>
      <c r="B1179" s="97"/>
      <c r="C1179" s="139"/>
      <c r="D1179" s="116"/>
      <c r="F1179" s="101"/>
      <c r="G1179" s="101"/>
      <c r="H1179" s="101"/>
      <c r="I1179" s="101"/>
      <c r="J1179" s="101"/>
      <c r="K1179" s="101"/>
      <c r="L1179" s="101"/>
    </row>
    <row r="1180" spans="1:12" ht="14.25" customHeight="1">
      <c r="A1180" s="138"/>
      <c r="B1180" s="97"/>
      <c r="C1180" s="139"/>
      <c r="D1180" s="116"/>
      <c r="F1180" s="101"/>
      <c r="G1180" s="101"/>
      <c r="H1180" s="101"/>
      <c r="I1180" s="101"/>
      <c r="J1180" s="101"/>
      <c r="K1180" s="101"/>
      <c r="L1180" s="101"/>
    </row>
    <row r="1181" spans="1:12" ht="14.25" customHeight="1">
      <c r="A1181" s="138"/>
      <c r="B1181" s="97"/>
      <c r="C1181" s="139"/>
      <c r="D1181" s="116"/>
      <c r="E1181" s="101"/>
      <c r="F1181" s="101"/>
      <c r="G1181" s="101"/>
      <c r="H1181" s="101"/>
      <c r="I1181" s="101"/>
      <c r="J1181" s="101"/>
      <c r="K1181" s="101"/>
      <c r="L1181" s="101"/>
    </row>
    <row r="1182" spans="1:12" ht="14.25" customHeight="1">
      <c r="A1182" s="138"/>
      <c r="B1182" s="97"/>
      <c r="C1182" s="139"/>
      <c r="D1182" s="116"/>
      <c r="E1182" s="101"/>
      <c r="F1182" s="101"/>
      <c r="G1182" s="101"/>
      <c r="H1182" s="101"/>
      <c r="I1182" s="101"/>
      <c r="J1182" s="101"/>
      <c r="K1182" s="101"/>
      <c r="L1182" s="101"/>
    </row>
    <row r="1183" spans="1:12" ht="14.25" customHeight="1">
      <c r="A1183" s="138"/>
      <c r="B1183" s="97"/>
      <c r="C1183" s="139"/>
      <c r="D1183" s="116"/>
      <c r="E1183" s="101"/>
      <c r="F1183" s="101"/>
      <c r="G1183" s="101"/>
      <c r="H1183" s="101"/>
      <c r="I1183" s="101"/>
      <c r="J1183" s="101"/>
      <c r="K1183" s="101"/>
      <c r="L1183" s="101"/>
    </row>
    <row r="1184" spans="1:12" ht="14.25" customHeight="1">
      <c r="A1184" s="138"/>
      <c r="B1184" s="97"/>
      <c r="C1184" s="139"/>
      <c r="D1184" s="116"/>
      <c r="E1184" s="101"/>
      <c r="F1184" s="101"/>
      <c r="G1184" s="101"/>
      <c r="H1184" s="101"/>
      <c r="I1184" s="101"/>
      <c r="J1184" s="101"/>
      <c r="K1184" s="101"/>
      <c r="L1184" s="101"/>
    </row>
    <row r="1185" spans="1:12" ht="14.25" customHeight="1">
      <c r="A1185" s="138"/>
      <c r="B1185" s="97"/>
      <c r="C1185" s="139"/>
      <c r="D1185" s="116"/>
      <c r="E1185" s="101"/>
      <c r="F1185" s="101"/>
      <c r="G1185" s="101"/>
      <c r="H1185" s="101"/>
      <c r="I1185" s="101"/>
      <c r="J1185" s="101"/>
      <c r="K1185" s="101"/>
      <c r="L1185" s="101"/>
    </row>
    <row r="1186" spans="1:12" ht="14.25" customHeight="1">
      <c r="A1186" s="138"/>
      <c r="B1186" s="97"/>
      <c r="C1186" s="139"/>
      <c r="D1186" s="116"/>
      <c r="E1186" s="101"/>
      <c r="F1186" s="101"/>
      <c r="G1186" s="101"/>
      <c r="H1186" s="101"/>
      <c r="I1186" s="101"/>
      <c r="J1186" s="101"/>
      <c r="K1186" s="101"/>
      <c r="L1186" s="101"/>
    </row>
    <row r="1187" spans="1:12" ht="14.25" customHeight="1">
      <c r="A1187" s="138"/>
      <c r="B1187" s="97"/>
      <c r="C1187" s="139"/>
      <c r="D1187" s="116"/>
      <c r="E1187" s="101"/>
      <c r="F1187" s="101"/>
      <c r="G1187" s="101"/>
      <c r="H1187" s="101"/>
      <c r="I1187" s="101"/>
      <c r="J1187" s="101"/>
      <c r="K1187" s="101"/>
      <c r="L1187" s="101"/>
    </row>
    <row r="1188" spans="1:12" ht="14.25" customHeight="1">
      <c r="A1188" s="138"/>
      <c r="B1188" s="97"/>
      <c r="C1188" s="139"/>
      <c r="D1188" s="116"/>
      <c r="E1188" s="101"/>
      <c r="F1188" s="101"/>
      <c r="G1188" s="101"/>
      <c r="H1188" s="101"/>
      <c r="I1188" s="101"/>
      <c r="J1188" s="101"/>
      <c r="K1188" s="101"/>
      <c r="L1188" s="101"/>
    </row>
    <row r="1189" spans="1:12" ht="14.25" customHeight="1">
      <c r="A1189" s="138"/>
      <c r="B1189" s="97"/>
      <c r="C1189" s="139"/>
      <c r="D1189" s="116"/>
      <c r="E1189" s="101"/>
      <c r="F1189" s="101"/>
      <c r="G1189" s="101"/>
      <c r="H1189" s="101"/>
      <c r="I1189" s="101"/>
      <c r="J1189" s="101"/>
      <c r="K1189" s="101"/>
      <c r="L1189" s="101"/>
    </row>
    <row r="1190" spans="1:12" ht="14.25" customHeight="1">
      <c r="A1190" s="138"/>
      <c r="B1190" s="97"/>
      <c r="C1190" s="139"/>
      <c r="D1190" s="116"/>
      <c r="E1190" s="101"/>
      <c r="F1190" s="101"/>
      <c r="G1190" s="101"/>
      <c r="H1190" s="101"/>
      <c r="I1190" s="101"/>
      <c r="J1190" s="101"/>
      <c r="K1190" s="101"/>
      <c r="L1190" s="101"/>
    </row>
    <row r="1191" spans="1:12" ht="14.25" customHeight="1">
      <c r="A1191" s="138"/>
      <c r="B1191" s="97"/>
      <c r="C1191" s="139"/>
      <c r="D1191" s="116"/>
      <c r="E1191" s="101"/>
      <c r="F1191" s="101"/>
      <c r="G1191" s="101"/>
      <c r="H1191" s="101"/>
      <c r="I1191" s="101"/>
      <c r="J1191" s="101"/>
      <c r="K1191" s="101"/>
      <c r="L1191" s="101"/>
    </row>
    <row r="1192" spans="1:12" ht="14.25" customHeight="1">
      <c r="A1192" s="138"/>
      <c r="B1192" s="97"/>
      <c r="C1192" s="139"/>
      <c r="D1192" s="116"/>
      <c r="E1192" s="101"/>
      <c r="F1192" s="101"/>
      <c r="G1192" s="101"/>
      <c r="H1192" s="101"/>
      <c r="I1192" s="101"/>
      <c r="J1192" s="101"/>
      <c r="K1192" s="101"/>
      <c r="L1192" s="101"/>
    </row>
    <row r="1193" spans="1:12" ht="14.25" customHeight="1">
      <c r="A1193" s="138"/>
      <c r="B1193" s="97"/>
      <c r="C1193" s="139"/>
      <c r="D1193" s="116"/>
      <c r="E1193" s="101"/>
      <c r="F1193" s="101"/>
      <c r="G1193" s="101"/>
      <c r="H1193" s="101"/>
      <c r="I1193" s="101"/>
      <c r="J1193" s="101"/>
      <c r="K1193" s="101"/>
      <c r="L1193" s="101"/>
    </row>
    <row r="1194" spans="1:12" ht="14.25" customHeight="1">
      <c r="A1194" s="138"/>
      <c r="B1194" s="97"/>
      <c r="C1194" s="139"/>
      <c r="D1194" s="116"/>
      <c r="E1194" s="101"/>
      <c r="F1194" s="101"/>
      <c r="G1194" s="101"/>
      <c r="H1194" s="101"/>
      <c r="I1194" s="101"/>
      <c r="J1194" s="101"/>
      <c r="K1194" s="101"/>
      <c r="L1194" s="101"/>
    </row>
    <row r="1195" spans="1:12" ht="14.25" customHeight="1">
      <c r="A1195" s="138"/>
      <c r="B1195" s="97"/>
      <c r="C1195" s="139"/>
      <c r="D1195" s="116"/>
      <c r="E1195" s="101"/>
      <c r="F1195" s="101"/>
      <c r="G1195" s="101"/>
      <c r="H1195" s="101"/>
      <c r="I1195" s="101"/>
      <c r="J1195" s="101"/>
      <c r="K1195" s="101"/>
      <c r="L1195" s="101"/>
    </row>
    <row r="1196" spans="1:12" ht="14.25" customHeight="1">
      <c r="A1196" s="138"/>
      <c r="B1196" s="97"/>
      <c r="C1196" s="139"/>
      <c r="D1196" s="116"/>
      <c r="E1196" s="101"/>
      <c r="F1196" s="101"/>
      <c r="G1196" s="101"/>
      <c r="H1196" s="101"/>
      <c r="I1196" s="101"/>
      <c r="J1196" s="101"/>
      <c r="K1196" s="101"/>
      <c r="L1196" s="101"/>
    </row>
    <row r="1197" spans="1:12" ht="14.25" customHeight="1">
      <c r="A1197" s="138"/>
      <c r="B1197" s="97"/>
      <c r="C1197" s="139"/>
      <c r="D1197" s="116"/>
      <c r="E1197" s="101"/>
      <c r="F1197" s="101"/>
      <c r="G1197" s="101"/>
      <c r="H1197" s="101"/>
      <c r="I1197" s="101"/>
      <c r="J1197" s="101"/>
      <c r="K1197" s="101"/>
      <c r="L1197" s="101"/>
    </row>
    <row r="1198" spans="1:12" ht="14.25" customHeight="1">
      <c r="A1198" s="138"/>
      <c r="B1198" s="97"/>
      <c r="C1198" s="139"/>
      <c r="D1198" s="116"/>
      <c r="E1198" s="101"/>
      <c r="F1198" s="101"/>
      <c r="G1198" s="101"/>
      <c r="H1198" s="101"/>
      <c r="I1198" s="101"/>
      <c r="J1198" s="101"/>
      <c r="K1198" s="101"/>
      <c r="L1198" s="101"/>
    </row>
    <row r="1199" spans="1:12" ht="14.25" customHeight="1">
      <c r="A1199" s="138"/>
      <c r="B1199" s="97"/>
      <c r="C1199" s="139"/>
      <c r="D1199" s="116"/>
      <c r="E1199" s="101"/>
      <c r="F1199" s="101"/>
      <c r="G1199" s="101"/>
      <c r="H1199" s="101"/>
      <c r="I1199" s="101"/>
      <c r="J1199" s="101"/>
      <c r="K1199" s="101"/>
      <c r="L1199" s="101"/>
    </row>
    <row r="1200" spans="1:12" ht="14.25" customHeight="1">
      <c r="A1200" s="138"/>
      <c r="B1200" s="97"/>
      <c r="C1200" s="139"/>
      <c r="D1200" s="116"/>
      <c r="E1200" s="101"/>
      <c r="F1200" s="101"/>
      <c r="G1200" s="101"/>
      <c r="H1200" s="101"/>
      <c r="I1200" s="101"/>
      <c r="J1200" s="101"/>
      <c r="K1200" s="101"/>
      <c r="L1200" s="101"/>
    </row>
    <row r="1201" spans="1:12" ht="14.25" customHeight="1">
      <c r="A1201" s="138"/>
      <c r="B1201" s="97"/>
      <c r="C1201" s="139"/>
      <c r="D1201" s="116"/>
      <c r="E1201" s="101"/>
      <c r="F1201" s="101"/>
      <c r="G1201" s="101"/>
      <c r="H1201" s="101"/>
      <c r="I1201" s="101"/>
      <c r="J1201" s="101"/>
      <c r="K1201" s="101"/>
      <c r="L1201" s="101"/>
    </row>
    <row r="1202" spans="1:12" ht="14.25" customHeight="1">
      <c r="A1202" s="138"/>
      <c r="B1202" s="97"/>
      <c r="C1202" s="139"/>
      <c r="D1202" s="116"/>
      <c r="E1202" s="101"/>
      <c r="F1202" s="101"/>
      <c r="G1202" s="101"/>
      <c r="H1202" s="101"/>
      <c r="I1202" s="101"/>
      <c r="J1202" s="101"/>
      <c r="K1202" s="101"/>
      <c r="L1202" s="101"/>
    </row>
    <row r="1203" spans="1:12" ht="14.25" customHeight="1">
      <c r="A1203" s="138"/>
      <c r="B1203" s="97"/>
      <c r="C1203" s="139"/>
      <c r="D1203" s="116"/>
      <c r="E1203" s="101"/>
      <c r="F1203" s="101"/>
      <c r="G1203" s="101"/>
      <c r="H1203" s="101"/>
      <c r="I1203" s="101"/>
      <c r="J1203" s="101"/>
      <c r="K1203" s="101"/>
      <c r="L1203" s="101"/>
    </row>
    <row r="1204" spans="1:12" ht="14.25" customHeight="1">
      <c r="A1204" s="138"/>
      <c r="B1204" s="97"/>
      <c r="C1204" s="139"/>
      <c r="D1204" s="116"/>
      <c r="E1204" s="101"/>
      <c r="F1204" s="101"/>
      <c r="G1204" s="101"/>
      <c r="H1204" s="101"/>
      <c r="I1204" s="101"/>
      <c r="J1204" s="101"/>
      <c r="K1204" s="101"/>
      <c r="L1204" s="101"/>
    </row>
    <row r="1205" spans="1:12" ht="14.25" customHeight="1">
      <c r="A1205" s="138"/>
      <c r="B1205" s="97"/>
      <c r="C1205" s="139"/>
      <c r="D1205" s="116"/>
      <c r="E1205" s="101"/>
      <c r="F1205" s="101"/>
      <c r="G1205" s="101"/>
      <c r="H1205" s="101"/>
      <c r="I1205" s="101"/>
      <c r="J1205" s="101"/>
      <c r="K1205" s="101"/>
      <c r="L1205" s="101"/>
    </row>
    <row r="1206" spans="1:12" ht="14.25" customHeight="1">
      <c r="A1206" s="138"/>
      <c r="B1206" s="97"/>
      <c r="C1206" s="139"/>
      <c r="D1206" s="116"/>
      <c r="E1206" s="101"/>
      <c r="F1206" s="101"/>
      <c r="G1206" s="101"/>
      <c r="H1206" s="101"/>
      <c r="I1206" s="101"/>
      <c r="J1206" s="101"/>
      <c r="K1206" s="101"/>
      <c r="L1206" s="101"/>
    </row>
    <row r="1207" spans="1:12" ht="14.25" customHeight="1">
      <c r="A1207" s="138"/>
      <c r="B1207" s="97"/>
      <c r="C1207" s="139"/>
      <c r="D1207" s="116"/>
      <c r="E1207" s="101"/>
      <c r="F1207" s="101"/>
      <c r="G1207" s="101"/>
      <c r="H1207" s="101"/>
      <c r="I1207" s="101"/>
      <c r="J1207" s="101"/>
      <c r="K1207" s="101"/>
      <c r="L1207" s="101"/>
    </row>
    <row r="1208" spans="1:12" ht="14.25" customHeight="1">
      <c r="A1208" s="138"/>
      <c r="B1208" s="97"/>
      <c r="C1208" s="139"/>
      <c r="D1208" s="116"/>
      <c r="E1208" s="101"/>
      <c r="F1208" s="101"/>
      <c r="G1208" s="101"/>
      <c r="H1208" s="101"/>
      <c r="I1208" s="101"/>
      <c r="J1208" s="101"/>
      <c r="K1208" s="101"/>
      <c r="L1208" s="101"/>
    </row>
    <row r="1209" spans="1:12" ht="14.25" customHeight="1">
      <c r="A1209" s="138"/>
      <c r="B1209" s="97"/>
      <c r="C1209" s="139"/>
      <c r="D1209" s="116"/>
      <c r="E1209" s="101"/>
      <c r="F1209" s="101"/>
      <c r="G1209" s="101"/>
      <c r="H1209" s="101"/>
      <c r="I1209" s="101"/>
      <c r="J1209" s="101"/>
      <c r="K1209" s="101"/>
      <c r="L1209" s="101"/>
    </row>
    <row r="1210" spans="1:12" ht="14.25" customHeight="1">
      <c r="A1210" s="138"/>
      <c r="B1210" s="97"/>
      <c r="C1210" s="139"/>
      <c r="D1210" s="116"/>
      <c r="E1210" s="101"/>
      <c r="F1210" s="101"/>
      <c r="G1210" s="101"/>
      <c r="H1210" s="101"/>
      <c r="I1210" s="101"/>
      <c r="J1210" s="101"/>
      <c r="K1210" s="101"/>
      <c r="L1210" s="101"/>
    </row>
    <row r="1211" spans="1:12" ht="14.25" customHeight="1">
      <c r="A1211" s="138"/>
      <c r="B1211" s="97"/>
      <c r="C1211" s="139"/>
      <c r="D1211" s="116"/>
      <c r="E1211" s="101"/>
      <c r="F1211" s="101"/>
      <c r="G1211" s="101"/>
      <c r="H1211" s="101"/>
      <c r="I1211" s="101"/>
      <c r="J1211" s="101"/>
      <c r="K1211" s="101"/>
      <c r="L1211" s="101"/>
    </row>
    <row r="1212" spans="1:12" ht="14.25" customHeight="1">
      <c r="A1212" s="138"/>
      <c r="B1212" s="97"/>
      <c r="C1212" s="139"/>
      <c r="D1212" s="116"/>
      <c r="E1212" s="101"/>
      <c r="F1212" s="101"/>
      <c r="G1212" s="101"/>
      <c r="H1212" s="101"/>
      <c r="I1212" s="101"/>
      <c r="J1212" s="101"/>
      <c r="K1212" s="101"/>
      <c r="L1212" s="101"/>
    </row>
    <row r="1213" spans="1:12" ht="14.25" customHeight="1">
      <c r="A1213" s="138"/>
      <c r="B1213" s="97"/>
      <c r="C1213" s="139"/>
      <c r="D1213" s="116"/>
      <c r="E1213" s="101"/>
      <c r="F1213" s="101"/>
      <c r="G1213" s="101"/>
      <c r="H1213" s="101"/>
      <c r="I1213" s="101"/>
      <c r="J1213" s="101"/>
      <c r="K1213" s="101"/>
      <c r="L1213" s="101"/>
    </row>
    <row r="1214" spans="1:12" ht="14.25" customHeight="1">
      <c r="A1214" s="138"/>
      <c r="B1214" s="97"/>
      <c r="C1214" s="139"/>
      <c r="D1214" s="116"/>
      <c r="E1214" s="101"/>
      <c r="F1214" s="101"/>
      <c r="G1214" s="101"/>
      <c r="H1214" s="101"/>
      <c r="I1214" s="101"/>
      <c r="J1214" s="101"/>
      <c r="K1214" s="101"/>
      <c r="L1214" s="101"/>
    </row>
    <row r="1215" spans="1:12" ht="14.25" customHeight="1">
      <c r="A1215" s="138"/>
      <c r="B1215" s="97"/>
      <c r="C1215" s="139"/>
      <c r="D1215" s="116"/>
      <c r="E1215" s="101"/>
      <c r="F1215" s="101"/>
      <c r="G1215" s="101"/>
      <c r="H1215" s="101"/>
      <c r="I1215" s="101"/>
      <c r="J1215" s="101"/>
      <c r="K1215" s="101"/>
      <c r="L1215" s="101"/>
    </row>
    <row r="1216" spans="1:12" ht="14.25" customHeight="1">
      <c r="A1216" s="138"/>
      <c r="B1216" s="97"/>
      <c r="C1216" s="139"/>
      <c r="D1216" s="116"/>
      <c r="E1216" s="101"/>
      <c r="F1216" s="101"/>
      <c r="G1216" s="101"/>
      <c r="H1216" s="101"/>
      <c r="I1216" s="101"/>
      <c r="J1216" s="101"/>
      <c r="K1216" s="101"/>
      <c r="L1216" s="101"/>
    </row>
    <row r="1217" spans="1:12" ht="14.25" customHeight="1">
      <c r="A1217" s="138"/>
      <c r="B1217" s="97"/>
      <c r="C1217" s="139"/>
      <c r="D1217" s="116"/>
      <c r="E1217" s="101"/>
      <c r="F1217" s="101"/>
      <c r="G1217" s="101"/>
      <c r="H1217" s="101"/>
      <c r="I1217" s="101"/>
      <c r="J1217" s="101"/>
      <c r="K1217" s="101"/>
      <c r="L1217" s="101"/>
    </row>
    <row r="1218" spans="1:12" ht="14.25" customHeight="1">
      <c r="A1218" s="138"/>
      <c r="B1218" s="97"/>
      <c r="C1218" s="139"/>
      <c r="D1218" s="116"/>
      <c r="E1218" s="101"/>
      <c r="F1218" s="101"/>
      <c r="G1218" s="101"/>
      <c r="H1218" s="101"/>
      <c r="I1218" s="101"/>
      <c r="J1218" s="101"/>
      <c r="K1218" s="101"/>
      <c r="L1218" s="101"/>
    </row>
    <row r="1219" spans="1:12" ht="14.25" customHeight="1">
      <c r="A1219" s="138"/>
      <c r="B1219" s="97"/>
      <c r="C1219" s="139"/>
      <c r="D1219" s="116"/>
      <c r="E1219" s="101"/>
      <c r="F1219" s="101"/>
      <c r="G1219" s="101"/>
      <c r="H1219" s="101"/>
      <c r="I1219" s="101"/>
      <c r="J1219" s="101"/>
      <c r="K1219" s="101"/>
      <c r="L1219" s="101"/>
    </row>
    <row r="1220" spans="1:12" ht="14.25" customHeight="1">
      <c r="A1220" s="138"/>
      <c r="B1220" s="97"/>
      <c r="C1220" s="139"/>
      <c r="D1220" s="116"/>
      <c r="E1220" s="101"/>
      <c r="F1220" s="101"/>
      <c r="G1220" s="101"/>
      <c r="H1220" s="101"/>
      <c r="I1220" s="101"/>
      <c r="J1220" s="101"/>
      <c r="K1220" s="101"/>
      <c r="L1220" s="101"/>
    </row>
    <row r="1221" spans="1:12" ht="14.25" customHeight="1">
      <c r="A1221" s="138"/>
      <c r="B1221" s="97"/>
      <c r="C1221" s="139"/>
      <c r="D1221" s="116"/>
      <c r="E1221" s="101"/>
      <c r="F1221" s="101"/>
      <c r="G1221" s="101"/>
      <c r="H1221" s="101"/>
      <c r="I1221" s="101"/>
      <c r="J1221" s="101"/>
      <c r="K1221" s="101"/>
      <c r="L1221" s="101"/>
    </row>
    <row r="1222" spans="1:12" ht="14.25" customHeight="1">
      <c r="A1222" s="138"/>
      <c r="B1222" s="97"/>
      <c r="C1222" s="139"/>
      <c r="D1222" s="116"/>
      <c r="E1222" s="101"/>
      <c r="F1222" s="101"/>
      <c r="G1222" s="101"/>
      <c r="H1222" s="101"/>
      <c r="I1222" s="101"/>
      <c r="J1222" s="101"/>
      <c r="K1222" s="101"/>
      <c r="L1222" s="101"/>
    </row>
    <row r="1223" spans="1:12" ht="14.25" customHeight="1">
      <c r="A1223" s="138"/>
      <c r="B1223" s="97"/>
      <c r="C1223" s="139"/>
      <c r="D1223" s="116"/>
      <c r="E1223" s="101"/>
      <c r="F1223" s="101"/>
      <c r="G1223" s="101"/>
      <c r="H1223" s="101"/>
      <c r="I1223" s="101"/>
      <c r="J1223" s="101"/>
      <c r="K1223" s="101"/>
      <c r="L1223" s="101"/>
    </row>
    <row r="1224" spans="1:12" ht="14.25" customHeight="1">
      <c r="A1224" s="138"/>
      <c r="B1224" s="97"/>
      <c r="C1224" s="139"/>
      <c r="D1224" s="116"/>
      <c r="E1224" s="101"/>
      <c r="F1224" s="101"/>
      <c r="G1224" s="101"/>
      <c r="H1224" s="101"/>
      <c r="I1224" s="101"/>
      <c r="J1224" s="101"/>
      <c r="K1224" s="101"/>
      <c r="L1224" s="101"/>
    </row>
    <row r="1225" spans="1:12" ht="14.25" customHeight="1">
      <c r="A1225" s="138"/>
      <c r="B1225" s="97"/>
      <c r="C1225" s="139"/>
      <c r="D1225" s="116"/>
      <c r="E1225" s="101"/>
      <c r="F1225" s="101"/>
      <c r="G1225" s="101"/>
      <c r="H1225" s="101"/>
      <c r="I1225" s="101"/>
      <c r="J1225" s="101"/>
      <c r="K1225" s="101"/>
      <c r="L1225" s="101"/>
    </row>
    <row r="1226" spans="1:12" ht="14.25" customHeight="1">
      <c r="A1226" s="138"/>
      <c r="B1226" s="97"/>
      <c r="C1226" s="139"/>
      <c r="D1226" s="116"/>
      <c r="E1226" s="101"/>
      <c r="F1226" s="101"/>
      <c r="G1226" s="101"/>
      <c r="H1226" s="101"/>
      <c r="I1226" s="101"/>
      <c r="J1226" s="101"/>
      <c r="K1226" s="101"/>
      <c r="L1226" s="101"/>
    </row>
    <row r="1227" spans="1:12" ht="14.25" customHeight="1">
      <c r="A1227" s="138"/>
      <c r="B1227" s="97"/>
      <c r="C1227" s="139"/>
      <c r="D1227" s="116"/>
      <c r="E1227" s="101"/>
      <c r="F1227" s="101"/>
      <c r="G1227" s="101"/>
      <c r="H1227" s="101"/>
      <c r="I1227" s="101"/>
      <c r="J1227" s="101"/>
      <c r="K1227" s="101"/>
      <c r="L1227" s="101"/>
    </row>
    <row r="1228" spans="1:12" ht="14.25" customHeight="1">
      <c r="A1228" s="138"/>
      <c r="B1228" s="97"/>
      <c r="C1228" s="139"/>
      <c r="D1228" s="116"/>
      <c r="E1228" s="101"/>
      <c r="F1228" s="101"/>
      <c r="G1228" s="101"/>
      <c r="H1228" s="101"/>
      <c r="I1228" s="101"/>
      <c r="J1228" s="101"/>
      <c r="K1228" s="101"/>
      <c r="L1228" s="101"/>
    </row>
    <row r="1229" spans="1:12" ht="14.25" customHeight="1">
      <c r="A1229" s="138"/>
      <c r="B1229" s="97"/>
      <c r="C1229" s="139"/>
      <c r="D1229" s="116"/>
      <c r="E1229" s="101"/>
      <c r="F1229" s="101"/>
      <c r="G1229" s="101"/>
      <c r="H1229" s="101"/>
      <c r="I1229" s="101"/>
      <c r="J1229" s="101"/>
      <c r="K1229" s="101"/>
      <c r="L1229" s="101"/>
    </row>
    <row r="1230" spans="1:12" ht="14.25" customHeight="1">
      <c r="A1230" s="138"/>
      <c r="B1230" s="97"/>
      <c r="C1230" s="139"/>
      <c r="D1230" s="116"/>
      <c r="E1230" s="101"/>
      <c r="F1230" s="101"/>
      <c r="G1230" s="101"/>
      <c r="H1230" s="101"/>
      <c r="I1230" s="101"/>
      <c r="J1230" s="101"/>
      <c r="K1230" s="101"/>
      <c r="L1230" s="101"/>
    </row>
    <row r="1231" spans="1:12" ht="14.25" customHeight="1">
      <c r="A1231" s="138"/>
      <c r="B1231" s="97"/>
      <c r="C1231" s="139"/>
      <c r="D1231" s="116"/>
      <c r="E1231" s="101"/>
      <c r="F1231" s="101"/>
      <c r="G1231" s="101"/>
      <c r="H1231" s="101"/>
      <c r="I1231" s="101"/>
      <c r="J1231" s="101"/>
      <c r="K1231" s="101"/>
      <c r="L1231" s="101"/>
    </row>
    <row r="1232" spans="1:12" ht="14.25" customHeight="1">
      <c r="A1232" s="138"/>
      <c r="B1232" s="97"/>
      <c r="C1232" s="139"/>
      <c r="D1232" s="116"/>
      <c r="E1232" s="101"/>
      <c r="F1232" s="101"/>
      <c r="G1232" s="101"/>
      <c r="H1232" s="101"/>
      <c r="I1232" s="101"/>
      <c r="J1232" s="101"/>
      <c r="K1232" s="101"/>
      <c r="L1232" s="101"/>
    </row>
    <row r="1233" spans="1:12" ht="14.25" customHeight="1">
      <c r="A1233" s="138"/>
      <c r="B1233" s="97"/>
      <c r="C1233" s="139"/>
      <c r="D1233" s="116"/>
      <c r="E1233" s="101"/>
      <c r="F1233" s="101"/>
      <c r="G1233" s="101"/>
      <c r="H1233" s="101"/>
      <c r="I1233" s="101"/>
      <c r="J1233" s="101"/>
      <c r="K1233" s="101"/>
      <c r="L1233" s="101"/>
    </row>
    <row r="1234" spans="1:12" ht="14.25" customHeight="1">
      <c r="A1234" s="138"/>
      <c r="B1234" s="97"/>
      <c r="C1234" s="139"/>
      <c r="D1234" s="116"/>
      <c r="E1234" s="101"/>
      <c r="F1234" s="101"/>
      <c r="G1234" s="101"/>
      <c r="H1234" s="101"/>
      <c r="I1234" s="101"/>
      <c r="J1234" s="101"/>
      <c r="K1234" s="101"/>
      <c r="L1234" s="101"/>
    </row>
    <row r="1235" spans="1:12" ht="14.25" customHeight="1">
      <c r="A1235" s="138"/>
      <c r="B1235" s="97"/>
      <c r="C1235" s="139"/>
      <c r="D1235" s="116"/>
      <c r="E1235" s="101"/>
      <c r="F1235" s="101"/>
      <c r="G1235" s="101"/>
      <c r="H1235" s="101"/>
      <c r="I1235" s="101"/>
      <c r="J1235" s="101"/>
      <c r="K1235" s="101"/>
      <c r="L1235" s="101"/>
    </row>
    <row r="1236" spans="1:12" ht="14.25" customHeight="1">
      <c r="A1236" s="138"/>
      <c r="B1236" s="97"/>
      <c r="C1236" s="139"/>
      <c r="D1236" s="116"/>
      <c r="E1236" s="101"/>
      <c r="F1236" s="101"/>
      <c r="G1236" s="101"/>
      <c r="H1236" s="101"/>
      <c r="I1236" s="101"/>
      <c r="J1236" s="101"/>
      <c r="K1236" s="101"/>
      <c r="L1236" s="101"/>
    </row>
    <row r="1237" spans="1:12" ht="14.25" customHeight="1">
      <c r="A1237" s="138"/>
      <c r="B1237" s="97"/>
      <c r="C1237" s="139"/>
      <c r="D1237" s="116"/>
      <c r="E1237" s="101"/>
      <c r="F1237" s="101"/>
      <c r="G1237" s="101"/>
      <c r="H1237" s="101"/>
      <c r="I1237" s="101"/>
      <c r="J1237" s="101"/>
      <c r="K1237" s="101"/>
      <c r="L1237" s="101"/>
    </row>
    <row r="1238" spans="1:12" ht="14.25" customHeight="1">
      <c r="A1238" s="138"/>
      <c r="B1238" s="97"/>
      <c r="C1238" s="139"/>
      <c r="D1238" s="116"/>
      <c r="E1238" s="101"/>
      <c r="F1238" s="101"/>
      <c r="G1238" s="101"/>
      <c r="H1238" s="101"/>
      <c r="I1238" s="101"/>
      <c r="J1238" s="101"/>
      <c r="K1238" s="101"/>
      <c r="L1238" s="101"/>
    </row>
    <row r="1239" spans="1:12" ht="14.25" customHeight="1">
      <c r="A1239" s="138"/>
      <c r="B1239" s="97"/>
      <c r="C1239" s="139"/>
      <c r="D1239" s="116"/>
      <c r="E1239" s="101"/>
      <c r="F1239" s="101"/>
      <c r="G1239" s="101"/>
      <c r="H1239" s="101"/>
      <c r="I1239" s="101"/>
      <c r="J1239" s="101"/>
      <c r="K1239" s="101"/>
      <c r="L1239" s="101"/>
    </row>
    <row r="1240" spans="1:12" ht="14.25" customHeight="1">
      <c r="A1240" s="138"/>
      <c r="B1240" s="97"/>
      <c r="C1240" s="139"/>
      <c r="D1240" s="116"/>
      <c r="E1240" s="101"/>
      <c r="F1240" s="101"/>
      <c r="G1240" s="101"/>
      <c r="H1240" s="101"/>
      <c r="I1240" s="101"/>
      <c r="J1240" s="101"/>
      <c r="K1240" s="101"/>
      <c r="L1240" s="101"/>
    </row>
    <row r="1241" spans="1:12" ht="14.25" customHeight="1">
      <c r="A1241" s="138"/>
      <c r="B1241" s="97"/>
      <c r="C1241" s="139"/>
      <c r="D1241" s="116"/>
      <c r="E1241" s="101"/>
      <c r="F1241" s="101"/>
      <c r="G1241" s="101"/>
      <c r="H1241" s="101"/>
      <c r="I1241" s="101"/>
      <c r="J1241" s="101"/>
      <c r="K1241" s="101"/>
      <c r="L1241" s="101"/>
    </row>
    <row r="1242" spans="1:12" ht="14.25" customHeight="1">
      <c r="A1242" s="138"/>
      <c r="B1242" s="97"/>
      <c r="C1242" s="139"/>
      <c r="D1242" s="116"/>
      <c r="E1242" s="101"/>
      <c r="F1242" s="101"/>
      <c r="G1242" s="101"/>
      <c r="H1242" s="101"/>
      <c r="I1242" s="101"/>
      <c r="J1242" s="101"/>
      <c r="K1242" s="101"/>
      <c r="L1242" s="101"/>
    </row>
    <row r="1243" spans="1:12" ht="14.25" customHeight="1">
      <c r="A1243" s="138"/>
      <c r="B1243" s="97"/>
      <c r="C1243" s="139"/>
      <c r="D1243" s="116"/>
      <c r="E1243" s="101"/>
      <c r="F1243" s="101"/>
      <c r="G1243" s="101"/>
      <c r="H1243" s="101"/>
      <c r="I1243" s="101"/>
      <c r="J1243" s="101"/>
      <c r="K1243" s="101"/>
      <c r="L1243" s="101"/>
    </row>
    <row r="1244" spans="1:12" ht="14.25" customHeight="1">
      <c r="A1244" s="138"/>
      <c r="B1244" s="97"/>
      <c r="C1244" s="139"/>
      <c r="D1244" s="116"/>
      <c r="E1244" s="101"/>
      <c r="F1244" s="101"/>
      <c r="G1244" s="101"/>
      <c r="H1244" s="101"/>
      <c r="I1244" s="101"/>
      <c r="J1244" s="101"/>
      <c r="K1244" s="101"/>
      <c r="L1244" s="101"/>
    </row>
    <row r="1245" spans="1:12" ht="14.25" customHeight="1">
      <c r="A1245" s="138"/>
      <c r="B1245" s="97"/>
      <c r="C1245" s="139"/>
      <c r="D1245" s="116"/>
      <c r="E1245" s="101"/>
      <c r="F1245" s="101"/>
      <c r="G1245" s="101"/>
      <c r="H1245" s="101"/>
      <c r="I1245" s="101"/>
      <c r="J1245" s="101"/>
      <c r="K1245" s="101"/>
      <c r="L1245" s="101"/>
    </row>
    <row r="1246" spans="1:12" ht="14.25" customHeight="1">
      <c r="A1246" s="138"/>
      <c r="B1246" s="97"/>
      <c r="C1246" s="139"/>
      <c r="D1246" s="116"/>
      <c r="E1246" s="101"/>
      <c r="F1246" s="101"/>
      <c r="G1246" s="101"/>
      <c r="H1246" s="101"/>
      <c r="I1246" s="101"/>
      <c r="J1246" s="101"/>
      <c r="K1246" s="101"/>
      <c r="L1246" s="101"/>
    </row>
    <row r="1247" spans="1:12" ht="14.25" customHeight="1">
      <c r="A1247" s="138"/>
      <c r="B1247" s="97"/>
      <c r="C1247" s="139"/>
      <c r="D1247" s="116"/>
      <c r="E1247" s="101"/>
      <c r="F1247" s="101"/>
      <c r="G1247" s="101"/>
      <c r="H1247" s="101"/>
      <c r="I1247" s="101"/>
      <c r="J1247" s="101"/>
      <c r="K1247" s="101"/>
      <c r="L1247" s="101"/>
    </row>
    <row r="1248" spans="1:12" ht="14.25" customHeight="1">
      <c r="A1248" s="138"/>
      <c r="B1248" s="97"/>
      <c r="C1248" s="139"/>
      <c r="D1248" s="116"/>
      <c r="E1248" s="101"/>
      <c r="F1248" s="101"/>
      <c r="G1248" s="101"/>
      <c r="H1248" s="101"/>
      <c r="I1248" s="101"/>
      <c r="J1248" s="101"/>
      <c r="K1248" s="101"/>
      <c r="L1248" s="101"/>
    </row>
    <row r="1249" spans="1:12" ht="14.25" customHeight="1">
      <c r="A1249" s="138"/>
      <c r="B1249" s="97"/>
      <c r="C1249" s="139"/>
      <c r="D1249" s="116"/>
      <c r="E1249" s="101"/>
      <c r="F1249" s="101"/>
      <c r="G1249" s="101"/>
      <c r="H1249" s="101"/>
      <c r="I1249" s="101"/>
      <c r="J1249" s="101"/>
      <c r="K1249" s="101"/>
      <c r="L1249" s="101"/>
    </row>
    <row r="1250" spans="1:12" ht="14.25" customHeight="1">
      <c r="A1250" s="138"/>
      <c r="B1250" s="97"/>
      <c r="C1250" s="139"/>
      <c r="D1250" s="116"/>
      <c r="E1250" s="101"/>
      <c r="F1250" s="101"/>
      <c r="G1250" s="101"/>
      <c r="H1250" s="101"/>
      <c r="I1250" s="101"/>
      <c r="J1250" s="101"/>
      <c r="K1250" s="101"/>
      <c r="L1250" s="101"/>
    </row>
    <row r="1251" spans="1:12" ht="14.25" customHeight="1">
      <c r="A1251" s="138"/>
      <c r="B1251" s="97"/>
      <c r="C1251" s="139"/>
      <c r="D1251" s="116"/>
      <c r="E1251" s="101"/>
      <c r="F1251" s="101"/>
      <c r="G1251" s="101"/>
      <c r="H1251" s="101"/>
      <c r="I1251" s="101"/>
      <c r="J1251" s="101"/>
      <c r="K1251" s="101"/>
      <c r="L1251" s="101"/>
    </row>
    <row r="1252" spans="1:12" ht="14.25" customHeight="1">
      <c r="A1252" s="138"/>
      <c r="B1252" s="97"/>
      <c r="C1252" s="139"/>
      <c r="D1252" s="116"/>
      <c r="E1252" s="101"/>
      <c r="F1252" s="101"/>
      <c r="G1252" s="101"/>
      <c r="H1252" s="101"/>
      <c r="I1252" s="101"/>
      <c r="J1252" s="101"/>
      <c r="K1252" s="101"/>
      <c r="L1252" s="101"/>
    </row>
    <row r="1253" spans="1:12" ht="14.25" customHeight="1">
      <c r="A1253" s="138"/>
      <c r="B1253" s="97"/>
      <c r="C1253" s="139"/>
      <c r="D1253" s="116"/>
      <c r="E1253" s="101"/>
      <c r="F1253" s="101"/>
      <c r="G1253" s="101"/>
      <c r="H1253" s="101"/>
      <c r="I1253" s="101"/>
      <c r="J1253" s="101"/>
      <c r="K1253" s="101"/>
      <c r="L1253" s="101"/>
    </row>
    <row r="1254" spans="1:12" ht="14.25" customHeight="1">
      <c r="A1254" s="138"/>
      <c r="B1254" s="97"/>
      <c r="C1254" s="139"/>
      <c r="D1254" s="116"/>
      <c r="E1254" s="101"/>
      <c r="F1254" s="101"/>
      <c r="G1254" s="101"/>
      <c r="H1254" s="101"/>
      <c r="I1254" s="101"/>
      <c r="J1254" s="101"/>
      <c r="K1254" s="101"/>
      <c r="L1254" s="101"/>
    </row>
    <row r="1255" spans="1:12" ht="14.25" customHeight="1">
      <c r="A1255" s="138"/>
      <c r="B1255" s="97"/>
      <c r="C1255" s="139"/>
      <c r="D1255" s="116"/>
      <c r="E1255" s="101"/>
      <c r="F1255" s="101"/>
      <c r="G1255" s="101"/>
      <c r="H1255" s="101"/>
      <c r="I1255" s="101"/>
      <c r="J1255" s="101"/>
      <c r="K1255" s="101"/>
      <c r="L1255" s="101"/>
    </row>
    <row r="1256" spans="1:12" ht="14.25" customHeight="1">
      <c r="A1256" s="138"/>
      <c r="B1256" s="97"/>
      <c r="C1256" s="139"/>
      <c r="D1256" s="116"/>
      <c r="E1256" s="101"/>
      <c r="F1256" s="101"/>
      <c r="G1256" s="101"/>
      <c r="H1256" s="101"/>
      <c r="I1256" s="101"/>
      <c r="J1256" s="101"/>
      <c r="K1256" s="101"/>
      <c r="L1256" s="101"/>
    </row>
    <row r="1257" spans="1:12" ht="14.25" customHeight="1">
      <c r="A1257" s="138"/>
      <c r="B1257" s="97"/>
      <c r="C1257" s="139"/>
      <c r="D1257" s="116"/>
      <c r="E1257" s="101"/>
      <c r="F1257" s="101"/>
      <c r="G1257" s="101"/>
      <c r="H1257" s="101"/>
      <c r="I1257" s="101"/>
      <c r="J1257" s="101"/>
      <c r="K1257" s="101"/>
      <c r="L1257" s="101"/>
    </row>
    <row r="1258" spans="1:12" ht="14.25" customHeight="1">
      <c r="A1258" s="138"/>
      <c r="B1258" s="97"/>
      <c r="C1258" s="139"/>
      <c r="D1258" s="116"/>
      <c r="E1258" s="101"/>
      <c r="F1258" s="101"/>
      <c r="G1258" s="101"/>
      <c r="H1258" s="101"/>
      <c r="I1258" s="101"/>
      <c r="J1258" s="101"/>
      <c r="K1258" s="101"/>
      <c r="L1258" s="101"/>
    </row>
    <row r="1259" spans="1:12" ht="14.25" customHeight="1">
      <c r="A1259" s="138"/>
      <c r="B1259" s="97"/>
      <c r="C1259" s="139"/>
      <c r="D1259" s="116"/>
      <c r="E1259" s="101"/>
      <c r="F1259" s="101"/>
      <c r="G1259" s="101"/>
      <c r="H1259" s="101"/>
      <c r="I1259" s="101"/>
      <c r="J1259" s="101"/>
      <c r="K1259" s="101"/>
      <c r="L1259" s="101"/>
    </row>
    <row r="1260" spans="1:12" ht="14.25" customHeight="1">
      <c r="A1260" s="138"/>
      <c r="B1260" s="97"/>
      <c r="C1260" s="139"/>
      <c r="D1260" s="116"/>
      <c r="E1260" s="101"/>
      <c r="F1260" s="101"/>
      <c r="G1260" s="101"/>
      <c r="H1260" s="101"/>
      <c r="I1260" s="101"/>
      <c r="J1260" s="101"/>
      <c r="K1260" s="101"/>
      <c r="L1260" s="101"/>
    </row>
    <row r="1261" spans="1:12" ht="14.25" customHeight="1">
      <c r="A1261" s="138"/>
      <c r="B1261" s="97"/>
      <c r="C1261" s="139"/>
      <c r="D1261" s="116"/>
      <c r="E1261" s="101"/>
      <c r="F1261" s="101"/>
      <c r="G1261" s="101"/>
      <c r="H1261" s="101"/>
      <c r="I1261" s="101"/>
      <c r="J1261" s="101"/>
      <c r="K1261" s="101"/>
      <c r="L1261" s="101"/>
    </row>
    <row r="1262" spans="1:12" ht="14.25" customHeight="1">
      <c r="A1262" s="138"/>
      <c r="B1262" s="97"/>
      <c r="C1262" s="139"/>
      <c r="D1262" s="116"/>
      <c r="E1262" s="101"/>
      <c r="F1262" s="101"/>
      <c r="G1262" s="101"/>
      <c r="H1262" s="101"/>
      <c r="I1262" s="101"/>
      <c r="J1262" s="101"/>
      <c r="K1262" s="101"/>
      <c r="L1262" s="101"/>
    </row>
    <row r="1263" spans="1:12" ht="14.25" customHeight="1">
      <c r="A1263" s="138"/>
      <c r="B1263" s="97"/>
      <c r="C1263" s="139"/>
      <c r="D1263" s="116"/>
      <c r="E1263" s="101"/>
      <c r="F1263" s="101"/>
      <c r="G1263" s="101"/>
      <c r="H1263" s="101"/>
      <c r="I1263" s="101"/>
      <c r="J1263" s="101"/>
      <c r="K1263" s="101"/>
      <c r="L1263" s="101"/>
    </row>
    <row r="1264" spans="1:12" ht="14.25" customHeight="1">
      <c r="A1264" s="138"/>
      <c r="B1264" s="97"/>
      <c r="C1264" s="139"/>
      <c r="D1264" s="116"/>
      <c r="E1264" s="101"/>
      <c r="F1264" s="101"/>
      <c r="G1264" s="101"/>
      <c r="H1264" s="101"/>
      <c r="I1264" s="101"/>
      <c r="J1264" s="101"/>
      <c r="K1264" s="101"/>
      <c r="L1264" s="101"/>
    </row>
    <row r="1265" spans="1:12" ht="14.25" customHeight="1">
      <c r="A1265" s="138"/>
      <c r="B1265" s="97"/>
      <c r="C1265" s="139"/>
      <c r="D1265" s="116"/>
      <c r="E1265" s="101"/>
      <c r="F1265" s="101"/>
      <c r="G1265" s="101"/>
      <c r="H1265" s="101"/>
      <c r="I1265" s="101"/>
      <c r="J1265" s="101"/>
      <c r="K1265" s="101"/>
      <c r="L1265" s="101"/>
    </row>
    <row r="1266" spans="1:12" ht="14.25" customHeight="1">
      <c r="A1266" s="138"/>
      <c r="B1266" s="97"/>
      <c r="C1266" s="139"/>
      <c r="D1266" s="116"/>
      <c r="E1266" s="101"/>
      <c r="F1266" s="101"/>
      <c r="G1266" s="101"/>
      <c r="H1266" s="101"/>
      <c r="I1266" s="101"/>
      <c r="J1266" s="101"/>
      <c r="K1266" s="101"/>
      <c r="L1266" s="101"/>
    </row>
    <row r="1267" spans="1:12" ht="14.25" customHeight="1">
      <c r="A1267" s="138"/>
      <c r="B1267" s="97"/>
      <c r="C1267" s="139"/>
      <c r="D1267" s="116"/>
      <c r="E1267" s="101"/>
      <c r="F1267" s="101"/>
      <c r="G1267" s="101"/>
      <c r="H1267" s="101"/>
      <c r="I1267" s="101"/>
      <c r="J1267" s="101"/>
      <c r="K1267" s="101"/>
      <c r="L1267" s="101"/>
    </row>
    <row r="1268" spans="1:12" ht="14.25" customHeight="1">
      <c r="A1268" s="138"/>
      <c r="B1268" s="97"/>
      <c r="C1268" s="139"/>
      <c r="D1268" s="116"/>
      <c r="E1268" s="101"/>
      <c r="F1268" s="101"/>
      <c r="G1268" s="101"/>
      <c r="H1268" s="101"/>
      <c r="I1268" s="101"/>
      <c r="J1268" s="101"/>
      <c r="K1268" s="101"/>
      <c r="L1268" s="101"/>
    </row>
    <row r="1269" spans="1:12" ht="14.25" customHeight="1">
      <c r="A1269" s="138"/>
      <c r="B1269" s="97"/>
      <c r="C1269" s="139"/>
      <c r="D1269" s="116"/>
      <c r="E1269" s="101"/>
      <c r="F1269" s="101"/>
      <c r="G1269" s="101"/>
      <c r="H1269" s="101"/>
      <c r="I1269" s="101"/>
      <c r="J1269" s="101"/>
      <c r="K1269" s="101"/>
      <c r="L1269" s="101"/>
    </row>
    <row r="1270" spans="1:12" ht="14.25" customHeight="1">
      <c r="A1270" s="138"/>
      <c r="B1270" s="97"/>
      <c r="C1270" s="139"/>
      <c r="D1270" s="116"/>
      <c r="E1270" s="101"/>
      <c r="F1270" s="101"/>
      <c r="G1270" s="101"/>
      <c r="H1270" s="101"/>
      <c r="I1270" s="101"/>
      <c r="J1270" s="101"/>
      <c r="K1270" s="101"/>
      <c r="L1270" s="101"/>
    </row>
    <row r="1271" spans="1:12" ht="14.25" customHeight="1">
      <c r="A1271" s="138"/>
      <c r="B1271" s="97"/>
      <c r="C1271" s="139"/>
      <c r="D1271" s="116"/>
      <c r="E1271" s="101"/>
      <c r="F1271" s="101"/>
      <c r="G1271" s="101"/>
      <c r="H1271" s="101"/>
      <c r="I1271" s="101"/>
      <c r="J1271" s="101"/>
      <c r="K1271" s="101"/>
      <c r="L1271" s="101"/>
    </row>
    <row r="1272" spans="1:12" ht="14.25" customHeight="1">
      <c r="A1272" s="138"/>
      <c r="B1272" s="97"/>
      <c r="C1272" s="139"/>
      <c r="D1272" s="116"/>
      <c r="E1272" s="101"/>
      <c r="F1272" s="101"/>
      <c r="G1272" s="101"/>
      <c r="H1272" s="101"/>
      <c r="I1272" s="101"/>
      <c r="J1272" s="101"/>
      <c r="K1272" s="101"/>
      <c r="L1272" s="101"/>
    </row>
    <row r="1273" spans="1:12" ht="14.25" customHeight="1">
      <c r="A1273" s="138"/>
      <c r="B1273" s="97"/>
      <c r="C1273" s="139"/>
      <c r="D1273" s="116"/>
      <c r="E1273" s="101"/>
      <c r="F1273" s="101"/>
      <c r="G1273" s="101"/>
      <c r="H1273" s="101"/>
      <c r="I1273" s="101"/>
      <c r="J1273" s="101"/>
      <c r="K1273" s="101"/>
      <c r="L1273" s="101"/>
    </row>
    <row r="1274" spans="1:12" ht="14.25" customHeight="1">
      <c r="A1274" s="138"/>
      <c r="B1274" s="97"/>
      <c r="C1274" s="139"/>
      <c r="D1274" s="116"/>
      <c r="E1274" s="101"/>
      <c r="F1274" s="101"/>
      <c r="G1274" s="101"/>
      <c r="H1274" s="101"/>
      <c r="I1274" s="101"/>
      <c r="J1274" s="101"/>
      <c r="K1274" s="101"/>
      <c r="L1274" s="101"/>
    </row>
    <row r="1275" spans="1:12" ht="14.25" customHeight="1">
      <c r="A1275" s="138"/>
      <c r="B1275" s="97"/>
      <c r="C1275" s="139"/>
      <c r="D1275" s="116"/>
      <c r="E1275" s="101"/>
      <c r="F1275" s="101"/>
      <c r="G1275" s="101"/>
      <c r="H1275" s="101"/>
      <c r="I1275" s="101"/>
      <c r="J1275" s="101"/>
      <c r="K1275" s="101"/>
      <c r="L1275" s="101"/>
    </row>
    <row r="1276" spans="1:12" ht="14.25" customHeight="1">
      <c r="A1276" s="138"/>
      <c r="B1276" s="97"/>
      <c r="C1276" s="139"/>
      <c r="D1276" s="116"/>
      <c r="E1276" s="101"/>
      <c r="F1276" s="101"/>
      <c r="G1276" s="101"/>
      <c r="H1276" s="101"/>
      <c r="I1276" s="101"/>
      <c r="J1276" s="101"/>
      <c r="K1276" s="101"/>
      <c r="L1276" s="101"/>
    </row>
    <row r="1277" spans="1:12" ht="14.25" customHeight="1">
      <c r="A1277" s="138"/>
      <c r="B1277" s="97"/>
      <c r="C1277" s="139"/>
      <c r="D1277" s="116"/>
      <c r="E1277" s="101"/>
      <c r="F1277" s="101"/>
      <c r="G1277" s="101"/>
      <c r="H1277" s="101"/>
      <c r="I1277" s="101"/>
      <c r="J1277" s="101"/>
      <c r="K1277" s="101"/>
      <c r="L1277" s="101"/>
    </row>
    <row r="1278" spans="1:12" ht="14.25" customHeight="1">
      <c r="A1278" s="138"/>
      <c r="B1278" s="97"/>
      <c r="C1278" s="139"/>
      <c r="D1278" s="116"/>
      <c r="E1278" s="101"/>
      <c r="F1278" s="101"/>
      <c r="G1278" s="101"/>
      <c r="H1278" s="101"/>
      <c r="I1278" s="101"/>
      <c r="J1278" s="101"/>
      <c r="K1278" s="101"/>
      <c r="L1278" s="101"/>
    </row>
    <row r="1279" spans="1:12" ht="14.25" customHeight="1">
      <c r="A1279" s="138"/>
      <c r="B1279" s="97"/>
      <c r="C1279" s="139"/>
      <c r="D1279" s="116"/>
      <c r="E1279" s="101"/>
      <c r="F1279" s="101"/>
      <c r="G1279" s="101"/>
      <c r="H1279" s="101"/>
      <c r="I1279" s="101"/>
      <c r="J1279" s="101"/>
      <c r="K1279" s="101"/>
      <c r="L1279" s="101"/>
    </row>
    <row r="1280" spans="1:12" ht="14.25" customHeight="1">
      <c r="A1280" s="138"/>
      <c r="B1280" s="97"/>
      <c r="C1280" s="139"/>
      <c r="D1280" s="116"/>
      <c r="E1280" s="101"/>
      <c r="F1280" s="101"/>
      <c r="G1280" s="101"/>
      <c r="H1280" s="101"/>
      <c r="I1280" s="101"/>
      <c r="J1280" s="101"/>
      <c r="K1280" s="101"/>
      <c r="L1280" s="101"/>
    </row>
    <row r="1281" spans="1:12" ht="14.25" customHeight="1">
      <c r="A1281" s="138"/>
      <c r="B1281" s="97"/>
      <c r="C1281" s="139"/>
      <c r="D1281" s="116"/>
      <c r="E1281" s="101"/>
      <c r="F1281" s="101"/>
      <c r="G1281" s="101"/>
      <c r="H1281" s="101"/>
      <c r="I1281" s="101"/>
      <c r="J1281" s="101"/>
      <c r="K1281" s="101"/>
      <c r="L1281" s="101"/>
    </row>
    <row r="1282" spans="1:12" ht="14.25" customHeight="1">
      <c r="A1282" s="138"/>
      <c r="B1282" s="97"/>
      <c r="C1282" s="139"/>
      <c r="D1282" s="116"/>
      <c r="E1282" s="101"/>
      <c r="F1282" s="101"/>
      <c r="G1282" s="101"/>
      <c r="H1282" s="101"/>
      <c r="I1282" s="101"/>
      <c r="J1282" s="101"/>
      <c r="K1282" s="101"/>
      <c r="L1282" s="101"/>
    </row>
    <row r="1283" spans="1:12" ht="14.25" customHeight="1">
      <c r="A1283" s="138"/>
      <c r="B1283" s="97"/>
      <c r="C1283" s="139"/>
      <c r="D1283" s="116"/>
      <c r="E1283" s="101"/>
      <c r="F1283" s="101"/>
      <c r="G1283" s="101"/>
      <c r="H1283" s="101"/>
      <c r="I1283" s="101"/>
      <c r="J1283" s="101"/>
      <c r="K1283" s="101"/>
      <c r="L1283" s="101"/>
    </row>
    <row r="1284" spans="1:12" ht="14.25" customHeight="1">
      <c r="A1284" s="138"/>
      <c r="B1284" s="97"/>
      <c r="C1284" s="139"/>
      <c r="D1284" s="116"/>
      <c r="E1284" s="101"/>
      <c r="F1284" s="101"/>
      <c r="G1284" s="101"/>
      <c r="H1284" s="101"/>
      <c r="I1284" s="101"/>
      <c r="J1284" s="101"/>
      <c r="K1284" s="101"/>
      <c r="L1284" s="101"/>
    </row>
    <row r="1285" spans="1:12" ht="14.25" customHeight="1">
      <c r="A1285" s="138"/>
      <c r="B1285" s="97"/>
      <c r="C1285" s="139"/>
      <c r="D1285" s="116"/>
      <c r="E1285" s="101"/>
      <c r="F1285" s="101"/>
      <c r="G1285" s="101"/>
      <c r="H1285" s="101"/>
      <c r="I1285" s="101"/>
      <c r="J1285" s="101"/>
      <c r="K1285" s="101"/>
      <c r="L1285" s="101"/>
    </row>
    <row r="1286" spans="1:12" ht="14.25" customHeight="1">
      <c r="A1286" s="138"/>
      <c r="B1286" s="97"/>
      <c r="C1286" s="139"/>
      <c r="D1286" s="116"/>
      <c r="E1286" s="101"/>
      <c r="F1286" s="101"/>
      <c r="G1286" s="101"/>
      <c r="H1286" s="101"/>
      <c r="I1286" s="101"/>
      <c r="J1286" s="101"/>
      <c r="K1286" s="101"/>
      <c r="L1286" s="101"/>
    </row>
    <row r="1287" spans="1:12" ht="14.25" customHeight="1">
      <c r="A1287" s="138"/>
      <c r="B1287" s="97"/>
      <c r="C1287" s="139"/>
      <c r="D1287" s="116"/>
      <c r="E1287" s="101"/>
      <c r="F1287" s="101"/>
      <c r="G1287" s="101"/>
      <c r="H1287" s="101"/>
      <c r="I1287" s="101"/>
      <c r="J1287" s="101"/>
      <c r="K1287" s="101"/>
      <c r="L1287" s="101"/>
    </row>
    <row r="1288" spans="1:12" ht="14.25" customHeight="1">
      <c r="A1288" s="138"/>
      <c r="B1288" s="97"/>
      <c r="C1288" s="139"/>
      <c r="D1288" s="116"/>
      <c r="E1288" s="101"/>
      <c r="F1288" s="101"/>
      <c r="G1288" s="101"/>
      <c r="H1288" s="101"/>
      <c r="I1288" s="101"/>
      <c r="J1288" s="101"/>
      <c r="K1288" s="101"/>
      <c r="L1288" s="101"/>
    </row>
    <row r="1289" spans="1:12" ht="14.25" customHeight="1">
      <c r="A1289" s="138"/>
      <c r="B1289" s="97"/>
      <c r="C1289" s="139"/>
      <c r="D1289" s="116"/>
      <c r="E1289" s="101"/>
      <c r="F1289" s="101"/>
      <c r="G1289" s="101"/>
      <c r="H1289" s="101"/>
      <c r="I1289" s="101"/>
      <c r="J1289" s="101"/>
      <c r="K1289" s="101"/>
      <c r="L1289" s="101"/>
    </row>
    <row r="1290" spans="1:12" ht="14.25" customHeight="1">
      <c r="A1290" s="138"/>
      <c r="B1290" s="97"/>
      <c r="C1290" s="139"/>
      <c r="D1290" s="116"/>
      <c r="E1290" s="101"/>
      <c r="F1290" s="101"/>
      <c r="G1290" s="101"/>
      <c r="H1290" s="101"/>
      <c r="I1290" s="101"/>
      <c r="J1290" s="101"/>
      <c r="K1290" s="101"/>
      <c r="L1290" s="101"/>
    </row>
    <row r="1291" spans="1:12" ht="14.25" customHeight="1">
      <c r="A1291" s="138"/>
      <c r="B1291" s="97"/>
      <c r="C1291" s="139"/>
      <c r="D1291" s="116"/>
      <c r="E1291" s="101"/>
      <c r="F1291" s="101"/>
      <c r="G1291" s="101"/>
      <c r="H1291" s="101"/>
      <c r="I1291" s="101"/>
      <c r="J1291" s="101"/>
      <c r="K1291" s="101"/>
      <c r="L1291" s="101"/>
    </row>
    <row r="1292" spans="1:12" ht="14.25" customHeight="1">
      <c r="A1292" s="138"/>
      <c r="B1292" s="97"/>
      <c r="C1292" s="139"/>
      <c r="D1292" s="116"/>
      <c r="E1292" s="101"/>
      <c r="F1292" s="101"/>
      <c r="G1292" s="101"/>
      <c r="H1292" s="101"/>
      <c r="I1292" s="101"/>
      <c r="J1292" s="101"/>
      <c r="K1292" s="101"/>
      <c r="L1292" s="101"/>
    </row>
    <row r="1293" spans="1:12" ht="14.25" customHeight="1">
      <c r="A1293" s="138"/>
      <c r="B1293" s="97"/>
      <c r="C1293" s="139"/>
      <c r="D1293" s="116"/>
      <c r="E1293" s="101"/>
      <c r="F1293" s="101"/>
      <c r="G1293" s="101"/>
      <c r="H1293" s="101"/>
      <c r="I1293" s="101"/>
      <c r="J1293" s="101"/>
      <c r="K1293" s="101"/>
      <c r="L1293" s="101"/>
    </row>
    <row r="1294" spans="1:12" ht="14.25" customHeight="1">
      <c r="A1294" s="138"/>
      <c r="B1294" s="97"/>
      <c r="C1294" s="139"/>
      <c r="D1294" s="116"/>
      <c r="E1294" s="101"/>
      <c r="F1294" s="101"/>
      <c r="G1294" s="101"/>
      <c r="H1294" s="101"/>
      <c r="I1294" s="101"/>
      <c r="J1294" s="101"/>
      <c r="K1294" s="101"/>
      <c r="L1294" s="101"/>
    </row>
    <row r="1295" spans="1:12" ht="14.25" customHeight="1">
      <c r="A1295" s="138"/>
      <c r="B1295" s="97"/>
      <c r="C1295" s="139"/>
      <c r="D1295" s="116"/>
      <c r="E1295" s="101"/>
      <c r="F1295" s="101"/>
      <c r="G1295" s="101"/>
      <c r="H1295" s="101"/>
      <c r="I1295" s="101"/>
      <c r="J1295" s="101"/>
      <c r="K1295" s="101"/>
      <c r="L1295" s="101"/>
    </row>
    <row r="1296" spans="1:12" ht="14.25" customHeight="1">
      <c r="A1296" s="138"/>
      <c r="B1296" s="97"/>
      <c r="C1296" s="139"/>
      <c r="D1296" s="116"/>
      <c r="E1296" s="101"/>
      <c r="F1296" s="101"/>
      <c r="G1296" s="101"/>
      <c r="H1296" s="101"/>
      <c r="I1296" s="101"/>
      <c r="J1296" s="101"/>
      <c r="K1296" s="101"/>
      <c r="L1296" s="101"/>
    </row>
    <row r="1297" spans="1:12" ht="14.25" customHeight="1">
      <c r="A1297" s="138"/>
      <c r="B1297" s="97"/>
      <c r="C1297" s="139"/>
      <c r="D1297" s="116"/>
      <c r="E1297" s="101"/>
      <c r="F1297" s="101"/>
      <c r="G1297" s="101"/>
      <c r="H1297" s="101"/>
      <c r="I1297" s="101"/>
      <c r="J1297" s="101"/>
      <c r="K1297" s="101"/>
      <c r="L1297" s="101"/>
    </row>
    <row r="1298" spans="1:12" ht="14.25" customHeight="1">
      <c r="A1298" s="138"/>
      <c r="B1298" s="97"/>
      <c r="C1298" s="139"/>
      <c r="D1298" s="116"/>
      <c r="E1298" s="101"/>
      <c r="F1298" s="101"/>
      <c r="G1298" s="101"/>
      <c r="H1298" s="101"/>
      <c r="I1298" s="101"/>
      <c r="J1298" s="101"/>
      <c r="K1298" s="101"/>
      <c r="L1298" s="101"/>
    </row>
    <row r="1299" spans="1:12" ht="14.25" customHeight="1">
      <c r="A1299" s="138"/>
      <c r="B1299" s="97"/>
      <c r="C1299" s="139"/>
      <c r="D1299" s="116"/>
      <c r="E1299" s="101"/>
      <c r="F1299" s="101"/>
      <c r="G1299" s="101"/>
      <c r="H1299" s="101"/>
      <c r="I1299" s="101"/>
      <c r="J1299" s="101"/>
      <c r="K1299" s="101"/>
      <c r="L1299" s="101"/>
    </row>
    <row r="1300" spans="1:12" ht="14.25" customHeight="1">
      <c r="A1300" s="138"/>
      <c r="B1300" s="97"/>
      <c r="C1300" s="139"/>
      <c r="D1300" s="116"/>
      <c r="E1300" s="101"/>
      <c r="F1300" s="101"/>
      <c r="G1300" s="101"/>
      <c r="H1300" s="101"/>
      <c r="I1300" s="101"/>
      <c r="J1300" s="101"/>
      <c r="K1300" s="101"/>
      <c r="L1300" s="101"/>
    </row>
    <row r="1301" spans="1:12" ht="14.25" customHeight="1">
      <c r="A1301" s="138"/>
      <c r="B1301" s="97"/>
      <c r="C1301" s="139"/>
      <c r="D1301" s="116"/>
      <c r="E1301" s="101"/>
      <c r="F1301" s="101"/>
      <c r="G1301" s="101"/>
      <c r="H1301" s="101"/>
      <c r="I1301" s="101"/>
      <c r="J1301" s="101"/>
      <c r="K1301" s="101"/>
      <c r="L1301" s="101"/>
    </row>
    <row r="1302" spans="1:12" ht="14.25" customHeight="1">
      <c r="A1302" s="138"/>
      <c r="B1302" s="97"/>
      <c r="C1302" s="139"/>
      <c r="D1302" s="116"/>
      <c r="E1302" s="101"/>
      <c r="F1302" s="101"/>
      <c r="G1302" s="101"/>
      <c r="H1302" s="101"/>
      <c r="I1302" s="101"/>
      <c r="J1302" s="101"/>
      <c r="K1302" s="101"/>
      <c r="L1302" s="101"/>
    </row>
    <row r="1303" spans="1:12" ht="14.25" customHeight="1">
      <c r="A1303" s="138"/>
      <c r="B1303" s="97"/>
      <c r="C1303" s="139"/>
      <c r="D1303" s="116"/>
      <c r="E1303" s="101"/>
      <c r="F1303" s="101"/>
      <c r="G1303" s="101"/>
      <c r="H1303" s="101"/>
      <c r="I1303" s="101"/>
      <c r="J1303" s="101"/>
      <c r="K1303" s="101"/>
      <c r="L1303" s="101"/>
    </row>
    <row r="1304" spans="1:12" ht="14.25" customHeight="1">
      <c r="A1304" s="138"/>
      <c r="B1304" s="97"/>
      <c r="C1304" s="139"/>
      <c r="D1304" s="116"/>
      <c r="E1304" s="101"/>
      <c r="F1304" s="101"/>
      <c r="G1304" s="101"/>
      <c r="H1304" s="101"/>
      <c r="I1304" s="101"/>
      <c r="J1304" s="101"/>
      <c r="K1304" s="101"/>
      <c r="L1304" s="101"/>
    </row>
    <row r="1305" spans="1:12" ht="14.25" customHeight="1">
      <c r="A1305" s="138"/>
      <c r="B1305" s="97"/>
      <c r="C1305" s="139"/>
      <c r="D1305" s="116"/>
      <c r="E1305" s="101"/>
      <c r="F1305" s="101"/>
      <c r="G1305" s="101"/>
      <c r="H1305" s="101"/>
      <c r="I1305" s="101"/>
      <c r="J1305" s="101"/>
      <c r="K1305" s="101"/>
      <c r="L1305" s="101"/>
    </row>
    <row r="1306" spans="1:12" ht="14.25" customHeight="1">
      <c r="A1306" s="138"/>
      <c r="B1306" s="97"/>
      <c r="C1306" s="139"/>
      <c r="D1306" s="116"/>
      <c r="E1306" s="101"/>
      <c r="F1306" s="101"/>
      <c r="G1306" s="101"/>
      <c r="H1306" s="101"/>
      <c r="I1306" s="101"/>
      <c r="J1306" s="101"/>
      <c r="K1306" s="101"/>
      <c r="L1306" s="101"/>
    </row>
    <row r="1307" spans="1:12" ht="14.25" customHeight="1">
      <c r="A1307" s="138"/>
      <c r="B1307" s="97"/>
      <c r="C1307" s="139"/>
      <c r="D1307" s="116"/>
      <c r="E1307" s="101"/>
      <c r="F1307" s="101"/>
      <c r="G1307" s="101"/>
      <c r="H1307" s="101"/>
      <c r="I1307" s="101"/>
      <c r="J1307" s="101"/>
      <c r="K1307" s="101"/>
      <c r="L1307" s="101"/>
    </row>
    <row r="1308" spans="1:12" ht="14.25" customHeight="1">
      <c r="A1308" s="138"/>
      <c r="B1308" s="97"/>
      <c r="C1308" s="139"/>
      <c r="D1308" s="116"/>
      <c r="E1308" s="101"/>
      <c r="F1308" s="101"/>
      <c r="G1308" s="101"/>
      <c r="H1308" s="101"/>
      <c r="I1308" s="101"/>
      <c r="J1308" s="101"/>
      <c r="K1308" s="101"/>
      <c r="L1308" s="101"/>
    </row>
    <row r="1309" spans="1:12" ht="14.25" customHeight="1">
      <c r="A1309" s="138"/>
      <c r="B1309" s="97"/>
      <c r="C1309" s="139"/>
      <c r="D1309" s="116"/>
      <c r="E1309" s="101"/>
      <c r="F1309" s="101"/>
      <c r="G1309" s="101"/>
      <c r="H1309" s="101"/>
      <c r="I1309" s="101"/>
      <c r="J1309" s="101"/>
      <c r="K1309" s="101"/>
      <c r="L1309" s="101"/>
    </row>
    <row r="1310" spans="1:12" ht="14.25" customHeight="1">
      <c r="A1310" s="138"/>
      <c r="B1310" s="97"/>
      <c r="C1310" s="139"/>
      <c r="D1310" s="116"/>
      <c r="E1310" s="101"/>
      <c r="F1310" s="101"/>
      <c r="G1310" s="101"/>
      <c r="H1310" s="101"/>
      <c r="I1310" s="101"/>
      <c r="J1310" s="101"/>
      <c r="K1310" s="101"/>
      <c r="L1310" s="101"/>
    </row>
    <row r="1311" spans="1:12" ht="14.25" customHeight="1">
      <c r="A1311" s="138"/>
      <c r="B1311" s="97"/>
      <c r="C1311" s="139"/>
      <c r="D1311" s="116"/>
      <c r="E1311" s="101"/>
      <c r="F1311" s="101"/>
      <c r="G1311" s="101"/>
      <c r="H1311" s="101"/>
      <c r="I1311" s="101"/>
      <c r="J1311" s="101"/>
      <c r="K1311" s="101"/>
      <c r="L1311" s="101"/>
    </row>
    <row r="1312" spans="1:12" ht="14.25" customHeight="1">
      <c r="A1312" s="138"/>
      <c r="B1312" s="97"/>
      <c r="C1312" s="139"/>
      <c r="D1312" s="116"/>
      <c r="E1312" s="101"/>
      <c r="F1312" s="101"/>
      <c r="G1312" s="101"/>
      <c r="H1312" s="101"/>
      <c r="I1312" s="101"/>
      <c r="J1312" s="101"/>
      <c r="K1312" s="101"/>
      <c r="L1312" s="101"/>
    </row>
    <row r="1313" spans="1:12" ht="14.25" customHeight="1">
      <c r="A1313" s="138"/>
      <c r="B1313" s="97"/>
      <c r="C1313" s="139"/>
      <c r="D1313" s="116"/>
      <c r="E1313" s="101"/>
      <c r="F1313" s="101"/>
      <c r="G1313" s="101"/>
      <c r="H1313" s="101"/>
      <c r="I1313" s="101"/>
      <c r="J1313" s="101"/>
      <c r="K1313" s="101"/>
      <c r="L1313" s="101"/>
    </row>
    <row r="1314" spans="1:12" ht="14.25" customHeight="1">
      <c r="A1314" s="138"/>
      <c r="B1314" s="97"/>
      <c r="C1314" s="139"/>
      <c r="D1314" s="116"/>
      <c r="E1314" s="101"/>
      <c r="F1314" s="101"/>
      <c r="G1314" s="101"/>
      <c r="H1314" s="101"/>
      <c r="I1314" s="101"/>
      <c r="J1314" s="101"/>
      <c r="K1314" s="101"/>
      <c r="L1314" s="101"/>
    </row>
    <row r="1315" spans="1:12" ht="14.25" customHeight="1">
      <c r="A1315" s="138"/>
      <c r="B1315" s="97"/>
      <c r="C1315" s="139"/>
      <c r="D1315" s="116"/>
      <c r="E1315" s="101"/>
      <c r="F1315" s="101"/>
      <c r="G1315" s="101"/>
      <c r="H1315" s="101"/>
      <c r="I1315" s="101"/>
      <c r="J1315" s="101"/>
      <c r="K1315" s="101"/>
      <c r="L1315" s="101"/>
    </row>
    <row r="1316" spans="1:12" ht="14.25" customHeight="1">
      <c r="A1316" s="138"/>
      <c r="B1316" s="97"/>
      <c r="C1316" s="139"/>
      <c r="D1316" s="116"/>
      <c r="E1316" s="101"/>
      <c r="F1316" s="101"/>
      <c r="G1316" s="101"/>
      <c r="H1316" s="101"/>
      <c r="I1316" s="101"/>
      <c r="J1316" s="101"/>
      <c r="K1316" s="101"/>
      <c r="L1316" s="101"/>
    </row>
    <row r="1317" spans="1:12" ht="14.25" customHeight="1">
      <c r="A1317" s="138"/>
      <c r="B1317" s="97"/>
      <c r="C1317" s="139"/>
      <c r="D1317" s="116"/>
      <c r="E1317" s="101"/>
      <c r="F1317" s="101"/>
      <c r="G1317" s="101"/>
      <c r="H1317" s="101"/>
      <c r="I1317" s="101"/>
      <c r="J1317" s="101"/>
      <c r="K1317" s="101"/>
      <c r="L1317" s="101"/>
    </row>
    <row r="1318" spans="1:12" ht="14.25" customHeight="1">
      <c r="A1318" s="138"/>
      <c r="B1318" s="97"/>
      <c r="C1318" s="139"/>
      <c r="D1318" s="116"/>
      <c r="E1318" s="101"/>
      <c r="F1318" s="101"/>
      <c r="G1318" s="101"/>
      <c r="H1318" s="101"/>
      <c r="I1318" s="101"/>
      <c r="J1318" s="101"/>
      <c r="K1318" s="101"/>
      <c r="L1318" s="101"/>
    </row>
    <row r="1319" spans="1:12" ht="14.25" customHeight="1">
      <c r="A1319" s="138"/>
      <c r="B1319" s="97"/>
      <c r="C1319" s="139"/>
      <c r="D1319" s="116"/>
      <c r="E1319" s="101"/>
      <c r="F1319" s="101"/>
      <c r="G1319" s="101"/>
      <c r="H1319" s="101"/>
      <c r="I1319" s="101"/>
      <c r="J1319" s="101"/>
      <c r="K1319" s="101"/>
      <c r="L1319" s="101"/>
    </row>
    <row r="1320" spans="1:12" ht="14.25" customHeight="1">
      <c r="A1320" s="138"/>
      <c r="B1320" s="97"/>
      <c r="C1320" s="139"/>
      <c r="D1320" s="116"/>
      <c r="E1320" s="101"/>
      <c r="F1320" s="101"/>
      <c r="G1320" s="101"/>
      <c r="H1320" s="101"/>
      <c r="I1320" s="101"/>
      <c r="J1320" s="101"/>
      <c r="K1320" s="101"/>
      <c r="L1320" s="101"/>
    </row>
    <row r="1321" spans="1:12" ht="14.25" customHeight="1">
      <c r="A1321" s="138"/>
      <c r="B1321" s="97"/>
      <c r="C1321" s="139"/>
      <c r="D1321" s="116"/>
      <c r="E1321" s="101"/>
      <c r="F1321" s="101"/>
      <c r="G1321" s="101"/>
      <c r="H1321" s="101"/>
      <c r="I1321" s="101"/>
      <c r="J1321" s="101"/>
      <c r="K1321" s="101"/>
      <c r="L1321" s="101"/>
    </row>
    <row r="1322" spans="1:12" ht="14.25" customHeight="1">
      <c r="A1322" s="138"/>
      <c r="B1322" s="97"/>
      <c r="C1322" s="139"/>
      <c r="D1322" s="116"/>
      <c r="E1322" s="101"/>
      <c r="F1322" s="101"/>
      <c r="G1322" s="101"/>
      <c r="H1322" s="101"/>
      <c r="I1322" s="101"/>
      <c r="J1322" s="101"/>
      <c r="K1322" s="101"/>
      <c r="L1322" s="101"/>
    </row>
    <row r="1323" spans="1:12" ht="14.25" customHeight="1">
      <c r="A1323" s="138"/>
      <c r="B1323" s="97"/>
      <c r="C1323" s="139"/>
      <c r="D1323" s="116"/>
      <c r="E1323" s="101"/>
      <c r="F1323" s="101"/>
      <c r="G1323" s="101"/>
      <c r="H1323" s="101"/>
      <c r="I1323" s="101"/>
      <c r="J1323" s="101"/>
      <c r="K1323" s="101"/>
      <c r="L1323" s="101"/>
    </row>
    <row r="1324" spans="1:12" ht="14.25" customHeight="1">
      <c r="A1324" s="138"/>
      <c r="B1324" s="97"/>
      <c r="C1324" s="139"/>
      <c r="D1324" s="116"/>
      <c r="E1324" s="101"/>
      <c r="F1324" s="101"/>
      <c r="G1324" s="101"/>
      <c r="H1324" s="101"/>
      <c r="I1324" s="101"/>
      <c r="J1324" s="101"/>
      <c r="K1324" s="101"/>
      <c r="L1324" s="101"/>
    </row>
    <row r="1325" spans="1:12" ht="14.25" customHeight="1">
      <c r="A1325" s="138"/>
      <c r="B1325" s="97"/>
      <c r="C1325" s="139"/>
      <c r="D1325" s="116"/>
      <c r="E1325" s="101"/>
      <c r="F1325" s="101"/>
      <c r="G1325" s="101"/>
      <c r="H1325" s="101"/>
      <c r="I1325" s="101"/>
      <c r="J1325" s="101"/>
      <c r="K1325" s="101"/>
      <c r="L1325" s="101"/>
    </row>
    <row r="1326" spans="1:12" ht="14.25" customHeight="1">
      <c r="A1326" s="138"/>
      <c r="B1326" s="97"/>
      <c r="C1326" s="139"/>
      <c r="D1326" s="116"/>
      <c r="E1326" s="101"/>
      <c r="F1326" s="101"/>
      <c r="G1326" s="101"/>
      <c r="H1326" s="101"/>
      <c r="I1326" s="101"/>
      <c r="J1326" s="101"/>
      <c r="K1326" s="101"/>
      <c r="L1326" s="101"/>
    </row>
    <row r="1327" spans="1:12" ht="14.25" customHeight="1">
      <c r="A1327" s="138"/>
      <c r="B1327" s="97"/>
      <c r="C1327" s="139"/>
      <c r="D1327" s="116"/>
      <c r="E1327" s="101"/>
      <c r="F1327" s="101"/>
      <c r="G1327" s="101"/>
      <c r="H1327" s="101"/>
      <c r="I1327" s="101"/>
      <c r="J1327" s="101"/>
      <c r="K1327" s="101"/>
      <c r="L1327" s="101"/>
    </row>
    <row r="1328" spans="1:12" ht="14.25" customHeight="1">
      <c r="A1328" s="138"/>
      <c r="B1328" s="97"/>
      <c r="C1328" s="139"/>
      <c r="D1328" s="116"/>
      <c r="E1328" s="101"/>
      <c r="F1328" s="101"/>
      <c r="G1328" s="101"/>
      <c r="H1328" s="101"/>
      <c r="I1328" s="101"/>
      <c r="J1328" s="101"/>
      <c r="K1328" s="101"/>
      <c r="L1328" s="101"/>
    </row>
    <row r="1329" spans="1:12" ht="14.25" customHeight="1">
      <c r="A1329" s="138"/>
      <c r="B1329" s="97"/>
      <c r="C1329" s="139"/>
      <c r="D1329" s="116"/>
      <c r="E1329" s="101"/>
      <c r="F1329" s="101"/>
      <c r="G1329" s="101"/>
      <c r="H1329" s="101"/>
      <c r="I1329" s="101"/>
      <c r="J1329" s="101"/>
      <c r="K1329" s="101"/>
      <c r="L1329" s="101"/>
    </row>
    <row r="1330" spans="1:12" ht="14.25" customHeight="1">
      <c r="A1330" s="138"/>
      <c r="B1330" s="97"/>
      <c r="C1330" s="139"/>
      <c r="D1330" s="116"/>
      <c r="E1330" s="101"/>
      <c r="F1330" s="101"/>
      <c r="G1330" s="101"/>
      <c r="H1330" s="101"/>
      <c r="I1330" s="101"/>
      <c r="J1330" s="101"/>
      <c r="K1330" s="101"/>
      <c r="L1330" s="101"/>
    </row>
    <row r="1331" spans="1:12" ht="14.25" customHeight="1">
      <c r="A1331" s="138"/>
      <c r="B1331" s="97"/>
      <c r="C1331" s="139"/>
      <c r="D1331" s="116"/>
      <c r="E1331" s="101"/>
      <c r="F1331" s="101"/>
      <c r="G1331" s="101"/>
      <c r="H1331" s="101"/>
      <c r="I1331" s="101"/>
      <c r="J1331" s="101"/>
      <c r="K1331" s="101"/>
      <c r="L1331" s="101"/>
    </row>
    <row r="1332" spans="1:12" ht="14.25" customHeight="1">
      <c r="A1332" s="138"/>
      <c r="B1332" s="97"/>
      <c r="C1332" s="139"/>
      <c r="D1332" s="116"/>
      <c r="E1332" s="101"/>
      <c r="F1332" s="101"/>
      <c r="G1332" s="101"/>
      <c r="H1332" s="101"/>
      <c r="I1332" s="101"/>
      <c r="J1332" s="101"/>
      <c r="K1332" s="101"/>
      <c r="L1332" s="101"/>
    </row>
    <row r="1333" spans="1:12" ht="14.25" customHeight="1">
      <c r="A1333" s="138"/>
      <c r="B1333" s="97"/>
      <c r="C1333" s="139"/>
      <c r="D1333" s="116"/>
      <c r="E1333" s="101"/>
      <c r="F1333" s="101"/>
      <c r="G1333" s="101"/>
      <c r="H1333" s="101"/>
      <c r="I1333" s="101"/>
      <c r="J1333" s="101"/>
      <c r="K1333" s="101"/>
      <c r="L1333" s="101"/>
    </row>
    <row r="1334" spans="1:12" ht="14.25" customHeight="1">
      <c r="A1334" s="138"/>
      <c r="B1334" s="97"/>
      <c r="C1334" s="139"/>
      <c r="D1334" s="116"/>
      <c r="E1334" s="101"/>
      <c r="F1334" s="101"/>
      <c r="G1334" s="101"/>
      <c r="H1334" s="101"/>
      <c r="I1334" s="101"/>
      <c r="J1334" s="101"/>
      <c r="K1334" s="101"/>
      <c r="L1334" s="101"/>
    </row>
    <row r="1335" spans="1:12" ht="14.25" customHeight="1">
      <c r="A1335" s="138"/>
      <c r="B1335" s="97"/>
      <c r="C1335" s="139"/>
      <c r="D1335" s="116"/>
      <c r="E1335" s="101"/>
      <c r="F1335" s="101"/>
      <c r="G1335" s="101"/>
      <c r="H1335" s="101"/>
      <c r="I1335" s="101"/>
      <c r="J1335" s="101"/>
      <c r="K1335" s="101"/>
      <c r="L1335" s="101"/>
    </row>
    <row r="1336" spans="1:12" ht="14.25" customHeight="1">
      <c r="A1336" s="138"/>
      <c r="B1336" s="97"/>
      <c r="C1336" s="139"/>
      <c r="D1336" s="116"/>
      <c r="E1336" s="101"/>
      <c r="F1336" s="101"/>
      <c r="G1336" s="101"/>
      <c r="H1336" s="101"/>
      <c r="I1336" s="101"/>
      <c r="J1336" s="101"/>
      <c r="K1336" s="101"/>
      <c r="L1336" s="101"/>
    </row>
    <row r="1337" spans="1:12" ht="14.25" customHeight="1">
      <c r="A1337" s="138"/>
      <c r="B1337" s="97"/>
      <c r="C1337" s="139"/>
      <c r="D1337" s="116"/>
      <c r="E1337" s="101"/>
      <c r="F1337" s="101"/>
      <c r="G1337" s="101"/>
      <c r="H1337" s="101"/>
      <c r="I1337" s="101"/>
      <c r="J1337" s="101"/>
      <c r="K1337" s="101"/>
      <c r="L1337" s="101"/>
    </row>
    <row r="1338" spans="1:12" ht="14.25" customHeight="1">
      <c r="A1338" s="138"/>
      <c r="B1338" s="97"/>
      <c r="C1338" s="139"/>
      <c r="D1338" s="116"/>
      <c r="E1338" s="101"/>
      <c r="F1338" s="101"/>
      <c r="G1338" s="101"/>
      <c r="H1338" s="101"/>
      <c r="I1338" s="101"/>
      <c r="J1338" s="101"/>
      <c r="K1338" s="101"/>
      <c r="L1338" s="101"/>
    </row>
    <row r="1339" spans="1:12" ht="14.25" customHeight="1">
      <c r="A1339" s="138"/>
      <c r="B1339" s="97"/>
      <c r="C1339" s="139"/>
      <c r="D1339" s="116"/>
      <c r="E1339" s="101"/>
      <c r="F1339" s="101"/>
      <c r="G1339" s="101"/>
      <c r="H1339" s="101"/>
      <c r="I1339" s="101"/>
      <c r="J1339" s="101"/>
      <c r="K1339" s="101"/>
      <c r="L1339" s="101"/>
    </row>
    <row r="1340" spans="1:12" ht="14.25" customHeight="1">
      <c r="A1340" s="138"/>
      <c r="B1340" s="97"/>
      <c r="C1340" s="139"/>
      <c r="D1340" s="116"/>
      <c r="E1340" s="101"/>
      <c r="F1340" s="101"/>
      <c r="G1340" s="101"/>
      <c r="H1340" s="101"/>
      <c r="I1340" s="101"/>
      <c r="J1340" s="101"/>
      <c r="K1340" s="101"/>
      <c r="L1340" s="101"/>
    </row>
    <row r="1341" spans="1:12" ht="14.25" customHeight="1">
      <c r="A1341" s="138"/>
      <c r="B1341" s="97"/>
      <c r="C1341" s="139"/>
      <c r="D1341" s="116"/>
      <c r="E1341" s="101"/>
      <c r="F1341" s="101"/>
      <c r="G1341" s="101"/>
      <c r="H1341" s="101"/>
      <c r="I1341" s="101"/>
      <c r="J1341" s="101"/>
      <c r="K1341" s="101"/>
      <c r="L1341" s="101"/>
    </row>
    <row r="1342" spans="1:12" ht="14.25" customHeight="1">
      <c r="A1342" s="138"/>
      <c r="B1342" s="97"/>
      <c r="C1342" s="139"/>
      <c r="D1342" s="116"/>
      <c r="E1342" s="101"/>
      <c r="F1342" s="101"/>
      <c r="G1342" s="101"/>
      <c r="H1342" s="101"/>
      <c r="I1342" s="101"/>
      <c r="J1342" s="101"/>
      <c r="K1342" s="101"/>
      <c r="L1342" s="101"/>
    </row>
    <row r="1343" spans="1:12" ht="14.25" customHeight="1">
      <c r="A1343" s="138"/>
      <c r="B1343" s="97"/>
      <c r="C1343" s="139"/>
      <c r="D1343" s="116"/>
      <c r="E1343" s="101"/>
      <c r="F1343" s="101"/>
      <c r="G1343" s="101"/>
      <c r="H1343" s="101"/>
      <c r="I1343" s="101"/>
      <c r="J1343" s="101"/>
      <c r="K1343" s="101"/>
      <c r="L1343" s="101"/>
    </row>
    <row r="1344" spans="1:12" ht="14.25" customHeight="1">
      <c r="A1344" s="138"/>
      <c r="B1344" s="97"/>
      <c r="C1344" s="139"/>
      <c r="D1344" s="116"/>
      <c r="E1344" s="101"/>
      <c r="F1344" s="101"/>
      <c r="G1344" s="101"/>
      <c r="H1344" s="101"/>
      <c r="I1344" s="101"/>
      <c r="J1344" s="101"/>
      <c r="K1344" s="101"/>
      <c r="L1344" s="101"/>
    </row>
    <row r="1345" spans="1:12" ht="14.25" customHeight="1">
      <c r="A1345" s="138"/>
      <c r="B1345" s="97"/>
      <c r="C1345" s="139"/>
      <c r="D1345" s="116"/>
      <c r="E1345" s="101"/>
      <c r="F1345" s="101"/>
      <c r="G1345" s="101"/>
      <c r="H1345" s="101"/>
      <c r="I1345" s="101"/>
      <c r="J1345" s="101"/>
      <c r="K1345" s="101"/>
      <c r="L1345" s="101"/>
    </row>
    <row r="1346" spans="1:12" ht="14.25" customHeight="1">
      <c r="A1346" s="138"/>
      <c r="B1346" s="97"/>
      <c r="C1346" s="139"/>
      <c r="D1346" s="116"/>
      <c r="E1346" s="101"/>
      <c r="F1346" s="101"/>
      <c r="G1346" s="101"/>
      <c r="H1346" s="101"/>
      <c r="I1346" s="101"/>
      <c r="J1346" s="101"/>
      <c r="K1346" s="101"/>
      <c r="L1346" s="101"/>
    </row>
    <row r="1347" spans="1:12" ht="14.25" customHeight="1">
      <c r="A1347" s="138"/>
      <c r="B1347" s="97"/>
      <c r="C1347" s="139"/>
      <c r="D1347" s="116"/>
      <c r="E1347" s="101"/>
      <c r="F1347" s="101"/>
      <c r="G1347" s="101"/>
      <c r="H1347" s="101"/>
      <c r="I1347" s="101"/>
      <c r="J1347" s="101"/>
      <c r="K1347" s="101"/>
      <c r="L1347" s="101"/>
    </row>
    <row r="1348" spans="1:12" ht="14.25" customHeight="1">
      <c r="A1348" s="138"/>
      <c r="B1348" s="97"/>
      <c r="C1348" s="139"/>
      <c r="D1348" s="116"/>
      <c r="E1348" s="101"/>
      <c r="F1348" s="101"/>
      <c r="G1348" s="101"/>
      <c r="H1348" s="101"/>
      <c r="I1348" s="101"/>
      <c r="J1348" s="101"/>
      <c r="K1348" s="101"/>
      <c r="L1348" s="101"/>
    </row>
    <row r="1349" spans="1:12" ht="14.25" customHeight="1">
      <c r="A1349" s="138"/>
      <c r="B1349" s="97"/>
      <c r="C1349" s="139"/>
      <c r="D1349" s="116"/>
      <c r="E1349" s="101"/>
      <c r="F1349" s="101"/>
      <c r="G1349" s="101"/>
      <c r="H1349" s="101"/>
      <c r="I1349" s="101"/>
      <c r="J1349" s="101"/>
      <c r="K1349" s="101"/>
      <c r="L1349" s="101"/>
    </row>
    <row r="1350" spans="1:12" ht="14.25" customHeight="1">
      <c r="A1350" s="138"/>
      <c r="B1350" s="97"/>
      <c r="C1350" s="139"/>
      <c r="D1350" s="116"/>
      <c r="E1350" s="101"/>
      <c r="F1350" s="101"/>
      <c r="G1350" s="101"/>
      <c r="H1350" s="101"/>
      <c r="I1350" s="101"/>
      <c r="J1350" s="101"/>
      <c r="K1350" s="101"/>
      <c r="L1350" s="101"/>
    </row>
    <row r="1351" spans="1:12" ht="14.25" customHeight="1">
      <c r="A1351" s="138"/>
      <c r="B1351" s="97"/>
      <c r="C1351" s="139"/>
      <c r="D1351" s="116"/>
      <c r="E1351" s="101"/>
      <c r="F1351" s="101"/>
      <c r="G1351" s="101"/>
      <c r="H1351" s="101"/>
      <c r="I1351" s="101"/>
      <c r="J1351" s="101"/>
      <c r="K1351" s="101"/>
      <c r="L1351" s="101"/>
    </row>
    <row r="1352" spans="1:12" ht="14.25" customHeight="1">
      <c r="A1352" s="138"/>
      <c r="B1352" s="97"/>
      <c r="C1352" s="139"/>
      <c r="D1352" s="116"/>
      <c r="E1352" s="101"/>
      <c r="F1352" s="101"/>
      <c r="G1352" s="101"/>
      <c r="H1352" s="101"/>
      <c r="I1352" s="101"/>
      <c r="J1352" s="101"/>
      <c r="K1352" s="101"/>
      <c r="L1352" s="101"/>
    </row>
    <row r="1353" spans="1:12" ht="14.25" customHeight="1">
      <c r="A1353" s="138"/>
      <c r="B1353" s="97"/>
      <c r="C1353" s="139"/>
      <c r="D1353" s="116"/>
      <c r="E1353" s="101"/>
      <c r="F1353" s="101"/>
      <c r="G1353" s="101"/>
      <c r="H1353" s="101"/>
      <c r="I1353" s="101"/>
      <c r="J1353" s="101"/>
      <c r="K1353" s="101"/>
      <c r="L1353" s="101"/>
    </row>
    <row r="1354" spans="1:12" ht="14.25" customHeight="1">
      <c r="A1354" s="138"/>
      <c r="B1354" s="97"/>
      <c r="C1354" s="139"/>
      <c r="D1354" s="116"/>
      <c r="E1354" s="101"/>
      <c r="F1354" s="101"/>
      <c r="G1354" s="101"/>
      <c r="H1354" s="101"/>
      <c r="I1354" s="101"/>
      <c r="J1354" s="101"/>
      <c r="K1354" s="101"/>
      <c r="L1354" s="101"/>
    </row>
    <row r="1355" spans="1:12" ht="14.25" customHeight="1">
      <c r="A1355" s="138"/>
      <c r="B1355" s="97"/>
      <c r="C1355" s="139"/>
      <c r="D1355" s="116"/>
      <c r="E1355" s="101"/>
      <c r="F1355" s="101"/>
      <c r="G1355" s="101"/>
      <c r="H1355" s="101"/>
      <c r="I1355" s="101"/>
      <c r="J1355" s="101"/>
      <c r="K1355" s="101"/>
      <c r="L1355" s="101"/>
    </row>
    <row r="1356" spans="1:12" ht="14.25" customHeight="1">
      <c r="A1356" s="138"/>
      <c r="B1356" s="97"/>
      <c r="C1356" s="139"/>
      <c r="D1356" s="116"/>
      <c r="E1356" s="101"/>
      <c r="F1356" s="101"/>
      <c r="G1356" s="101"/>
      <c r="H1356" s="101"/>
      <c r="I1356" s="101"/>
      <c r="J1356" s="101"/>
      <c r="K1356" s="101"/>
      <c r="L1356" s="101"/>
    </row>
    <row r="1357" spans="1:12" ht="14.25" customHeight="1">
      <c r="A1357" s="138"/>
      <c r="B1357" s="97"/>
      <c r="C1357" s="139"/>
      <c r="D1357" s="116"/>
      <c r="E1357" s="101"/>
      <c r="F1357" s="101"/>
      <c r="G1357" s="101"/>
      <c r="H1357" s="101"/>
      <c r="I1357" s="101"/>
      <c r="J1357" s="101"/>
      <c r="K1357" s="101"/>
      <c r="L1357" s="101"/>
    </row>
    <row r="1358" spans="1:12" ht="14.25" customHeight="1">
      <c r="A1358" s="138"/>
      <c r="B1358" s="97"/>
      <c r="C1358" s="139"/>
      <c r="D1358" s="116"/>
      <c r="E1358" s="101"/>
      <c r="F1358" s="101"/>
      <c r="G1358" s="101"/>
      <c r="H1358" s="101"/>
      <c r="I1358" s="101"/>
      <c r="J1358" s="101"/>
      <c r="K1358" s="101"/>
      <c r="L1358" s="101"/>
    </row>
    <row r="1359" spans="1:12" ht="14.25" customHeight="1">
      <c r="A1359" s="138"/>
      <c r="B1359" s="97"/>
      <c r="C1359" s="139"/>
      <c r="D1359" s="116"/>
      <c r="E1359" s="101"/>
      <c r="F1359" s="101"/>
      <c r="G1359" s="101"/>
      <c r="H1359" s="101"/>
      <c r="I1359" s="101"/>
      <c r="J1359" s="101"/>
      <c r="K1359" s="101"/>
      <c r="L1359" s="101"/>
    </row>
    <row r="1360" spans="1:12" ht="14.25" customHeight="1">
      <c r="A1360" s="138"/>
      <c r="B1360" s="97"/>
      <c r="C1360" s="139"/>
      <c r="D1360" s="116"/>
      <c r="E1360" s="101"/>
      <c r="F1360" s="101"/>
      <c r="G1360" s="101"/>
      <c r="H1360" s="101"/>
      <c r="I1360" s="101"/>
      <c r="J1360" s="101"/>
      <c r="K1360" s="101"/>
      <c r="L1360" s="101"/>
    </row>
    <row r="1361" spans="1:12" ht="14.25" customHeight="1">
      <c r="A1361" s="138"/>
      <c r="B1361" s="97"/>
      <c r="C1361" s="139"/>
      <c r="D1361" s="116"/>
      <c r="E1361" s="101"/>
      <c r="F1361" s="101"/>
      <c r="G1361" s="101"/>
      <c r="H1361" s="101"/>
      <c r="I1361" s="101"/>
      <c r="J1361" s="101"/>
      <c r="K1361" s="101"/>
      <c r="L1361" s="101"/>
    </row>
    <row r="1362" spans="1:12" ht="14.25" customHeight="1">
      <c r="A1362" s="138"/>
      <c r="B1362" s="97"/>
      <c r="C1362" s="139"/>
      <c r="D1362" s="116"/>
      <c r="E1362" s="101"/>
      <c r="F1362" s="101"/>
      <c r="G1362" s="101"/>
      <c r="H1362" s="101"/>
      <c r="I1362" s="101"/>
      <c r="J1362" s="101"/>
      <c r="K1362" s="101"/>
      <c r="L1362" s="101"/>
    </row>
    <row r="1363" spans="1:12" ht="14.25" customHeight="1">
      <c r="A1363" s="138"/>
      <c r="B1363" s="97"/>
      <c r="C1363" s="139"/>
      <c r="D1363" s="116"/>
      <c r="E1363" s="101"/>
      <c r="F1363" s="101"/>
      <c r="G1363" s="101"/>
      <c r="H1363" s="101"/>
      <c r="I1363" s="101"/>
      <c r="J1363" s="101"/>
      <c r="K1363" s="101"/>
      <c r="L1363" s="101"/>
    </row>
    <row r="1364" spans="1:12" ht="14.25" customHeight="1">
      <c r="A1364" s="138"/>
      <c r="B1364" s="97"/>
      <c r="C1364" s="139"/>
      <c r="D1364" s="116"/>
      <c r="E1364" s="101"/>
      <c r="F1364" s="101"/>
      <c r="G1364" s="101"/>
      <c r="H1364" s="101"/>
      <c r="I1364" s="101"/>
      <c r="J1364" s="101"/>
      <c r="K1364" s="101"/>
      <c r="L1364" s="101"/>
    </row>
    <row r="1365" spans="1:12" ht="14.25" customHeight="1">
      <c r="A1365" s="138"/>
      <c r="B1365" s="97"/>
      <c r="C1365" s="139"/>
      <c r="D1365" s="116"/>
      <c r="E1365" s="101"/>
      <c r="F1365" s="101"/>
      <c r="G1365" s="101"/>
      <c r="H1365" s="101"/>
      <c r="I1365" s="101"/>
      <c r="J1365" s="101"/>
      <c r="K1365" s="101"/>
      <c r="L1365" s="101"/>
    </row>
    <row r="1366" spans="1:12" ht="14.25" customHeight="1">
      <c r="A1366" s="138"/>
      <c r="B1366" s="97"/>
      <c r="C1366" s="139"/>
      <c r="D1366" s="116"/>
      <c r="E1366" s="101"/>
      <c r="F1366" s="101"/>
      <c r="G1366" s="101"/>
      <c r="H1366" s="101"/>
      <c r="I1366" s="101"/>
      <c r="J1366" s="101"/>
      <c r="K1366" s="101"/>
      <c r="L1366" s="101"/>
    </row>
    <row r="1367" spans="1:12" ht="14.25" customHeight="1">
      <c r="A1367" s="138"/>
      <c r="B1367" s="97"/>
      <c r="C1367" s="139"/>
      <c r="D1367" s="116"/>
      <c r="E1367" s="101"/>
      <c r="F1367" s="101"/>
      <c r="G1367" s="101"/>
      <c r="H1367" s="101"/>
      <c r="I1367" s="101"/>
      <c r="J1367" s="101"/>
      <c r="K1367" s="101"/>
      <c r="L1367" s="101"/>
    </row>
    <row r="1368" spans="1:12" ht="14.25" customHeight="1">
      <c r="A1368" s="138"/>
      <c r="B1368" s="97"/>
      <c r="C1368" s="139"/>
      <c r="D1368" s="116"/>
      <c r="E1368" s="101"/>
      <c r="F1368" s="101"/>
      <c r="G1368" s="101"/>
      <c r="H1368" s="101"/>
      <c r="I1368" s="101"/>
      <c r="J1368" s="101"/>
      <c r="K1368" s="101"/>
      <c r="L1368" s="101"/>
    </row>
    <row r="1369" spans="1:12" ht="14.25" customHeight="1">
      <c r="A1369" s="138"/>
      <c r="B1369" s="97"/>
      <c r="C1369" s="139"/>
      <c r="D1369" s="116"/>
      <c r="E1369" s="101"/>
      <c r="F1369" s="101"/>
      <c r="G1369" s="101"/>
      <c r="H1369" s="101"/>
      <c r="I1369" s="101"/>
      <c r="J1369" s="101"/>
      <c r="K1369" s="101"/>
      <c r="L1369" s="101"/>
    </row>
    <row r="1370" spans="1:12" ht="14.25" customHeight="1">
      <c r="A1370" s="138"/>
      <c r="B1370" s="97"/>
      <c r="C1370" s="139"/>
      <c r="D1370" s="116"/>
      <c r="E1370" s="101"/>
      <c r="F1370" s="101"/>
      <c r="G1370" s="101"/>
      <c r="H1370" s="101"/>
      <c r="I1370" s="101"/>
      <c r="J1370" s="101"/>
      <c r="K1370" s="101"/>
      <c r="L1370" s="101"/>
    </row>
    <row r="1371" spans="1:12" ht="14.25" customHeight="1">
      <c r="A1371" s="138"/>
      <c r="B1371" s="97"/>
      <c r="C1371" s="139"/>
      <c r="D1371" s="116"/>
      <c r="E1371" s="101"/>
      <c r="F1371" s="101"/>
      <c r="G1371" s="101"/>
      <c r="H1371" s="101"/>
      <c r="I1371" s="101"/>
      <c r="J1371" s="101"/>
      <c r="K1371" s="101"/>
      <c r="L1371" s="101"/>
    </row>
    <row r="1372" spans="1:12" ht="14.25" customHeight="1">
      <c r="A1372" s="138"/>
      <c r="B1372" s="97"/>
      <c r="C1372" s="139"/>
      <c r="D1372" s="116"/>
      <c r="E1372" s="101"/>
      <c r="F1372" s="101"/>
      <c r="G1372" s="101"/>
      <c r="H1372" s="101"/>
      <c r="I1372" s="101"/>
      <c r="J1372" s="101"/>
      <c r="K1372" s="101"/>
      <c r="L1372" s="101"/>
    </row>
    <row r="1373" spans="1:12" ht="14.25" customHeight="1">
      <c r="A1373" s="138"/>
      <c r="B1373" s="97"/>
      <c r="C1373" s="139"/>
      <c r="D1373" s="116"/>
      <c r="E1373" s="101"/>
      <c r="F1373" s="101"/>
      <c r="G1373" s="101"/>
      <c r="H1373" s="101"/>
      <c r="I1373" s="101"/>
      <c r="J1373" s="101"/>
      <c r="K1373" s="101"/>
      <c r="L1373" s="101"/>
    </row>
    <row r="1374" spans="1:12" ht="14.25" customHeight="1">
      <c r="A1374" s="138"/>
      <c r="B1374" s="97"/>
      <c r="C1374" s="139"/>
      <c r="D1374" s="116"/>
      <c r="E1374" s="101"/>
      <c r="F1374" s="101"/>
      <c r="G1374" s="101"/>
      <c r="H1374" s="101"/>
      <c r="I1374" s="101"/>
      <c r="J1374" s="101"/>
      <c r="K1374" s="101"/>
      <c r="L1374" s="101"/>
    </row>
    <row r="1375" spans="1:12" ht="14.25" customHeight="1">
      <c r="A1375" s="138"/>
      <c r="B1375" s="97"/>
      <c r="C1375" s="139"/>
      <c r="D1375" s="116"/>
      <c r="E1375" s="101"/>
      <c r="F1375" s="101"/>
      <c r="G1375" s="101"/>
      <c r="H1375" s="101"/>
      <c r="I1375" s="101"/>
      <c r="J1375" s="101"/>
      <c r="K1375" s="101"/>
      <c r="L1375" s="101"/>
    </row>
    <row r="1376" spans="1:12" ht="14.25" customHeight="1">
      <c r="A1376" s="138"/>
      <c r="B1376" s="97"/>
      <c r="C1376" s="139"/>
      <c r="D1376" s="116"/>
      <c r="E1376" s="101"/>
      <c r="F1376" s="101"/>
      <c r="G1376" s="101"/>
      <c r="H1376" s="101"/>
      <c r="I1376" s="101"/>
      <c r="J1376" s="101"/>
      <c r="K1376" s="101"/>
      <c r="L1376" s="101"/>
    </row>
    <row r="1377" spans="1:12" ht="14.25" customHeight="1">
      <c r="A1377" s="138"/>
      <c r="B1377" s="97"/>
      <c r="C1377" s="139"/>
      <c r="D1377" s="116"/>
      <c r="E1377" s="101"/>
      <c r="F1377" s="101"/>
      <c r="G1377" s="101"/>
      <c r="H1377" s="101"/>
      <c r="I1377" s="101"/>
      <c r="J1377" s="101"/>
      <c r="K1377" s="101"/>
      <c r="L1377" s="101"/>
    </row>
    <row r="1378" spans="1:12" ht="14.25" customHeight="1">
      <c r="A1378" s="138"/>
      <c r="B1378" s="97"/>
      <c r="C1378" s="139"/>
      <c r="D1378" s="116"/>
      <c r="E1378" s="101"/>
      <c r="F1378" s="101"/>
      <c r="G1378" s="101"/>
      <c r="H1378" s="101"/>
      <c r="I1378" s="101"/>
      <c r="J1378" s="101"/>
      <c r="K1378" s="101"/>
      <c r="L1378" s="101"/>
    </row>
    <row r="1379" spans="1:12" ht="14.25" customHeight="1">
      <c r="A1379" s="138"/>
      <c r="B1379" s="97"/>
      <c r="C1379" s="139"/>
      <c r="D1379" s="116"/>
      <c r="E1379" s="101"/>
      <c r="F1379" s="101"/>
      <c r="G1379" s="101"/>
      <c r="H1379" s="101"/>
      <c r="I1379" s="101"/>
      <c r="J1379" s="101"/>
      <c r="K1379" s="101"/>
      <c r="L1379" s="101"/>
    </row>
    <row r="1380" spans="1:12" ht="14.25" customHeight="1">
      <c r="A1380" s="138"/>
      <c r="B1380" s="97"/>
      <c r="C1380" s="139"/>
      <c r="D1380" s="116"/>
      <c r="E1380" s="101"/>
      <c r="F1380" s="101"/>
      <c r="G1380" s="101"/>
      <c r="H1380" s="101"/>
      <c r="I1380" s="101"/>
      <c r="J1380" s="101"/>
      <c r="K1380" s="101"/>
      <c r="L1380" s="101"/>
    </row>
    <row r="1381" spans="1:12" ht="14.25" customHeight="1">
      <c r="A1381" s="138"/>
      <c r="B1381" s="97"/>
      <c r="C1381" s="139"/>
      <c r="D1381" s="116"/>
      <c r="E1381" s="101"/>
      <c r="F1381" s="101"/>
      <c r="G1381" s="101"/>
      <c r="H1381" s="101"/>
      <c r="I1381" s="101"/>
      <c r="J1381" s="101"/>
      <c r="K1381" s="101"/>
      <c r="L1381" s="101"/>
    </row>
    <row r="1382" spans="1:12" ht="14.25" customHeight="1">
      <c r="A1382" s="138"/>
      <c r="B1382" s="97"/>
      <c r="C1382" s="139"/>
      <c r="D1382" s="116"/>
      <c r="E1382" s="101"/>
      <c r="F1382" s="101"/>
      <c r="G1382" s="101"/>
      <c r="H1382" s="101"/>
      <c r="I1382" s="101"/>
      <c r="J1382" s="101"/>
      <c r="K1382" s="101"/>
      <c r="L1382" s="101"/>
    </row>
    <row r="1383" spans="1:12" ht="14.25" customHeight="1">
      <c r="A1383" s="138"/>
      <c r="B1383" s="97"/>
      <c r="C1383" s="139"/>
      <c r="D1383" s="116"/>
      <c r="E1383" s="101"/>
      <c r="F1383" s="101"/>
      <c r="G1383" s="101"/>
      <c r="H1383" s="101"/>
      <c r="I1383" s="101"/>
      <c r="J1383" s="101"/>
      <c r="K1383" s="101"/>
      <c r="L1383" s="101"/>
    </row>
    <row r="1384" spans="1:12" ht="14.25" customHeight="1">
      <c r="A1384" s="138"/>
      <c r="B1384" s="97"/>
      <c r="C1384" s="139"/>
      <c r="D1384" s="116"/>
      <c r="E1384" s="101"/>
      <c r="F1384" s="101"/>
      <c r="G1384" s="101"/>
      <c r="H1384" s="101"/>
      <c r="I1384" s="101"/>
      <c r="J1384" s="101"/>
      <c r="K1384" s="101"/>
      <c r="L1384" s="101"/>
    </row>
    <row r="1385" spans="1:12" ht="14.25" customHeight="1">
      <c r="A1385" s="138"/>
      <c r="B1385" s="97"/>
      <c r="C1385" s="139"/>
      <c r="D1385" s="116"/>
      <c r="E1385" s="101"/>
      <c r="F1385" s="101"/>
      <c r="G1385" s="101"/>
      <c r="H1385" s="101"/>
      <c r="I1385" s="101"/>
      <c r="J1385" s="101"/>
      <c r="K1385" s="101"/>
      <c r="L1385" s="101"/>
    </row>
    <row r="1386" spans="1:12" ht="14.25" customHeight="1">
      <c r="A1386" s="138"/>
      <c r="B1386" s="97"/>
      <c r="C1386" s="139"/>
      <c r="D1386" s="116"/>
      <c r="E1386" s="101"/>
      <c r="F1386" s="101"/>
      <c r="G1386" s="101"/>
      <c r="H1386" s="101"/>
      <c r="I1386" s="101"/>
      <c r="J1386" s="101"/>
      <c r="K1386" s="101"/>
      <c r="L1386" s="101"/>
    </row>
    <row r="1387" spans="1:12" ht="14.25" customHeight="1">
      <c r="A1387" s="138"/>
      <c r="B1387" s="97"/>
      <c r="C1387" s="139"/>
      <c r="D1387" s="116"/>
      <c r="E1387" s="101"/>
      <c r="F1387" s="101"/>
      <c r="G1387" s="101"/>
      <c r="H1387" s="101"/>
      <c r="I1387" s="101"/>
      <c r="J1387" s="101"/>
      <c r="K1387" s="101"/>
      <c r="L1387" s="101"/>
    </row>
    <row r="1388" spans="1:12" ht="14.25" customHeight="1">
      <c r="A1388" s="138"/>
      <c r="B1388" s="97"/>
      <c r="C1388" s="139"/>
      <c r="D1388" s="116"/>
      <c r="E1388" s="101"/>
      <c r="F1388" s="101"/>
      <c r="G1388" s="101"/>
      <c r="H1388" s="101"/>
      <c r="I1388" s="101"/>
      <c r="J1388" s="101"/>
      <c r="K1388" s="101"/>
      <c r="L1388" s="101"/>
    </row>
    <row r="1389" spans="1:12" ht="14.25" customHeight="1">
      <c r="A1389" s="138"/>
      <c r="B1389" s="97"/>
      <c r="C1389" s="139"/>
      <c r="D1389" s="116"/>
      <c r="E1389" s="101"/>
      <c r="F1389" s="101"/>
      <c r="G1389" s="101"/>
      <c r="H1389" s="101"/>
      <c r="I1389" s="101"/>
      <c r="J1389" s="101"/>
      <c r="K1389" s="101"/>
      <c r="L1389" s="101"/>
    </row>
    <row r="1390" spans="1:12" ht="14.25" customHeight="1">
      <c r="A1390" s="138"/>
      <c r="B1390" s="97"/>
      <c r="C1390" s="139"/>
      <c r="D1390" s="116"/>
      <c r="E1390" s="101"/>
      <c r="F1390" s="101"/>
      <c r="G1390" s="101"/>
      <c r="H1390" s="101"/>
      <c r="I1390" s="101"/>
      <c r="J1390" s="101"/>
      <c r="K1390" s="101"/>
      <c r="L1390" s="101"/>
    </row>
    <row r="1391" spans="1:12" ht="14.25" customHeight="1">
      <c r="A1391" s="138"/>
      <c r="B1391" s="97"/>
      <c r="C1391" s="139"/>
      <c r="D1391" s="116"/>
      <c r="E1391" s="101"/>
      <c r="F1391" s="101"/>
      <c r="G1391" s="101"/>
      <c r="H1391" s="101"/>
      <c r="I1391" s="101"/>
      <c r="J1391" s="101"/>
      <c r="K1391" s="101"/>
      <c r="L1391" s="101"/>
    </row>
    <row r="1392" spans="1:12" ht="14.25" customHeight="1">
      <c r="A1392" s="138"/>
      <c r="B1392" s="97"/>
      <c r="C1392" s="139"/>
      <c r="D1392" s="116"/>
      <c r="E1392" s="101"/>
      <c r="F1392" s="101"/>
      <c r="G1392" s="101"/>
      <c r="H1392" s="101"/>
      <c r="I1392" s="101"/>
      <c r="J1392" s="101"/>
      <c r="K1392" s="101"/>
      <c r="L1392" s="101"/>
    </row>
    <row r="1393" spans="1:12" ht="14.25" customHeight="1">
      <c r="A1393" s="138"/>
      <c r="B1393" s="97"/>
      <c r="C1393" s="139"/>
      <c r="D1393" s="116"/>
      <c r="E1393" s="101"/>
      <c r="F1393" s="101"/>
      <c r="G1393" s="101"/>
      <c r="H1393" s="101"/>
      <c r="I1393" s="101"/>
      <c r="J1393" s="101"/>
      <c r="K1393" s="101"/>
      <c r="L1393" s="101"/>
    </row>
    <row r="1394" spans="1:12" ht="14.25" customHeight="1">
      <c r="A1394" s="138"/>
      <c r="B1394" s="97"/>
      <c r="C1394" s="139"/>
      <c r="D1394" s="116"/>
      <c r="E1394" s="101"/>
      <c r="F1394" s="101"/>
      <c r="G1394" s="101"/>
      <c r="H1394" s="101"/>
      <c r="I1394" s="101"/>
      <c r="J1394" s="101"/>
      <c r="K1394" s="101"/>
      <c r="L1394" s="101"/>
    </row>
    <row r="1395" spans="1:12" ht="14.25" customHeight="1">
      <c r="A1395" s="138"/>
      <c r="B1395" s="97"/>
      <c r="C1395" s="139"/>
      <c r="D1395" s="116"/>
      <c r="E1395" s="101"/>
      <c r="F1395" s="101"/>
      <c r="G1395" s="101"/>
      <c r="H1395" s="101"/>
      <c r="I1395" s="101"/>
      <c r="J1395" s="101"/>
      <c r="K1395" s="101"/>
      <c r="L1395" s="101"/>
    </row>
    <row r="1396" spans="1:12" ht="14.25" customHeight="1">
      <c r="A1396" s="138"/>
      <c r="B1396" s="97"/>
      <c r="C1396" s="139"/>
      <c r="D1396" s="116"/>
      <c r="E1396" s="101"/>
      <c r="F1396" s="101"/>
      <c r="G1396" s="101"/>
      <c r="H1396" s="101"/>
      <c r="I1396" s="101"/>
      <c r="J1396" s="101"/>
      <c r="K1396" s="101"/>
      <c r="L1396" s="101"/>
    </row>
    <row r="1397" spans="1:12" ht="14.25" customHeight="1">
      <c r="A1397" s="138"/>
      <c r="B1397" s="97"/>
      <c r="C1397" s="139"/>
      <c r="D1397" s="116"/>
      <c r="E1397" s="101"/>
      <c r="F1397" s="101"/>
      <c r="G1397" s="101"/>
      <c r="H1397" s="101"/>
      <c r="I1397" s="101"/>
      <c r="J1397" s="101"/>
      <c r="K1397" s="101"/>
      <c r="L1397" s="101"/>
    </row>
    <row r="1398" spans="1:12" ht="14.25" customHeight="1">
      <c r="A1398" s="138"/>
      <c r="B1398" s="97"/>
      <c r="C1398" s="139"/>
      <c r="D1398" s="116"/>
      <c r="E1398" s="101"/>
      <c r="F1398" s="101"/>
      <c r="G1398" s="101"/>
      <c r="H1398" s="101"/>
      <c r="I1398" s="101"/>
      <c r="J1398" s="101"/>
      <c r="K1398" s="101"/>
      <c r="L1398" s="101"/>
    </row>
    <row r="1399" spans="1:12" ht="14.25" customHeight="1">
      <c r="A1399" s="138"/>
      <c r="B1399" s="97"/>
      <c r="C1399" s="139"/>
      <c r="D1399" s="116"/>
      <c r="E1399" s="101"/>
      <c r="F1399" s="101"/>
      <c r="G1399" s="101"/>
      <c r="H1399" s="101"/>
      <c r="I1399" s="101"/>
      <c r="J1399" s="101"/>
      <c r="K1399" s="101"/>
      <c r="L1399" s="101"/>
    </row>
    <row r="1400" spans="1:12" ht="14.25" customHeight="1">
      <c r="A1400" s="138"/>
      <c r="B1400" s="97"/>
      <c r="C1400" s="139"/>
      <c r="D1400" s="116"/>
      <c r="E1400" s="101"/>
      <c r="F1400" s="101"/>
      <c r="G1400" s="101"/>
      <c r="H1400" s="101"/>
      <c r="I1400" s="101"/>
      <c r="J1400" s="101"/>
      <c r="K1400" s="101"/>
      <c r="L1400" s="101"/>
    </row>
    <row r="1401" spans="1:12" ht="14.25" customHeight="1">
      <c r="A1401" s="138"/>
      <c r="B1401" s="97"/>
      <c r="C1401" s="139"/>
      <c r="D1401" s="116"/>
      <c r="E1401" s="101"/>
      <c r="F1401" s="101"/>
      <c r="G1401" s="101"/>
      <c r="H1401" s="101"/>
      <c r="I1401" s="101"/>
      <c r="J1401" s="101"/>
      <c r="K1401" s="101"/>
      <c r="L1401" s="101"/>
    </row>
    <row r="1402" spans="1:12" ht="14.25" customHeight="1">
      <c r="A1402" s="138"/>
      <c r="B1402" s="97"/>
      <c r="C1402" s="139"/>
      <c r="D1402" s="116"/>
      <c r="E1402" s="101"/>
      <c r="F1402" s="101"/>
      <c r="G1402" s="101"/>
      <c r="H1402" s="101"/>
      <c r="I1402" s="101"/>
      <c r="J1402" s="101"/>
      <c r="K1402" s="101"/>
      <c r="L1402" s="101"/>
    </row>
    <row r="1403" spans="1:12" ht="14.25" customHeight="1">
      <c r="A1403" s="138"/>
      <c r="B1403" s="97"/>
      <c r="C1403" s="139"/>
      <c r="D1403" s="116"/>
      <c r="E1403" s="101"/>
      <c r="F1403" s="101"/>
      <c r="G1403" s="101"/>
      <c r="H1403" s="101"/>
      <c r="I1403" s="101"/>
      <c r="J1403" s="101"/>
      <c r="K1403" s="101"/>
      <c r="L1403" s="101"/>
    </row>
    <row r="1404" spans="1:12" ht="14.25" customHeight="1">
      <c r="A1404" s="138"/>
      <c r="B1404" s="97"/>
      <c r="C1404" s="139"/>
      <c r="D1404" s="116"/>
      <c r="E1404" s="101"/>
      <c r="F1404" s="101"/>
      <c r="G1404" s="101"/>
      <c r="H1404" s="101"/>
      <c r="I1404" s="101"/>
      <c r="J1404" s="101"/>
      <c r="K1404" s="101"/>
      <c r="L1404" s="101"/>
    </row>
    <row r="1405" spans="1:12" ht="14.25" customHeight="1">
      <c r="A1405" s="138"/>
      <c r="B1405" s="97"/>
      <c r="C1405" s="139"/>
      <c r="D1405" s="116"/>
      <c r="E1405" s="101"/>
      <c r="F1405" s="101"/>
      <c r="G1405" s="101"/>
      <c r="H1405" s="101"/>
      <c r="I1405" s="101"/>
      <c r="J1405" s="101"/>
      <c r="K1405" s="101"/>
      <c r="L1405" s="101"/>
    </row>
    <row r="1406" spans="1:12" ht="14.25" customHeight="1">
      <c r="A1406" s="138"/>
      <c r="B1406" s="97"/>
      <c r="C1406" s="139"/>
      <c r="D1406" s="116"/>
      <c r="E1406" s="101"/>
      <c r="F1406" s="101"/>
      <c r="G1406" s="101"/>
      <c r="H1406" s="101"/>
      <c r="I1406" s="101"/>
      <c r="J1406" s="101"/>
      <c r="K1406" s="101"/>
      <c r="L1406" s="101"/>
    </row>
    <row r="1407" spans="1:12" ht="14.25" customHeight="1">
      <c r="A1407" s="138"/>
      <c r="B1407" s="97"/>
      <c r="C1407" s="139"/>
      <c r="D1407" s="116"/>
      <c r="E1407" s="101"/>
      <c r="F1407" s="101"/>
      <c r="G1407" s="101"/>
      <c r="H1407" s="101"/>
      <c r="I1407" s="101"/>
      <c r="J1407" s="101"/>
      <c r="K1407" s="101"/>
      <c r="L1407" s="101"/>
    </row>
    <row r="1408" spans="1:12" ht="14.25" customHeight="1">
      <c r="A1408" s="138"/>
      <c r="B1408" s="97"/>
      <c r="C1408" s="139"/>
      <c r="D1408" s="116"/>
      <c r="E1408" s="101"/>
      <c r="F1408" s="101"/>
      <c r="G1408" s="101"/>
      <c r="H1408" s="101"/>
      <c r="I1408" s="101"/>
      <c r="J1408" s="101"/>
      <c r="K1408" s="101"/>
      <c r="L1408" s="101"/>
    </row>
    <row r="1409" spans="1:12" ht="14.25" customHeight="1">
      <c r="A1409" s="138"/>
      <c r="B1409" s="97"/>
      <c r="C1409" s="139"/>
      <c r="D1409" s="116"/>
      <c r="E1409" s="101"/>
      <c r="F1409" s="101"/>
      <c r="G1409" s="101"/>
      <c r="H1409" s="101"/>
      <c r="I1409" s="101"/>
      <c r="J1409" s="101"/>
      <c r="K1409" s="101"/>
      <c r="L1409" s="101"/>
    </row>
    <row r="1410" spans="1:12" ht="14.25" customHeight="1">
      <c r="A1410" s="138"/>
      <c r="B1410" s="97"/>
      <c r="C1410" s="139"/>
      <c r="D1410" s="116"/>
      <c r="E1410" s="101"/>
      <c r="F1410" s="101"/>
      <c r="G1410" s="101"/>
      <c r="H1410" s="101"/>
      <c r="I1410" s="101"/>
      <c r="J1410" s="101"/>
      <c r="K1410" s="101"/>
      <c r="L1410" s="101"/>
    </row>
    <row r="1411" spans="1:12" ht="14.25" customHeight="1">
      <c r="A1411" s="138"/>
      <c r="B1411" s="97"/>
      <c r="C1411" s="139"/>
      <c r="D1411" s="116"/>
      <c r="E1411" s="101"/>
      <c r="F1411" s="101"/>
      <c r="G1411" s="101"/>
      <c r="H1411" s="101"/>
      <c r="I1411" s="101"/>
      <c r="J1411" s="101"/>
      <c r="K1411" s="101"/>
      <c r="L1411" s="101"/>
    </row>
    <row r="1412" spans="1:12" ht="14.25" customHeight="1">
      <c r="A1412" s="138"/>
      <c r="B1412" s="97"/>
      <c r="C1412" s="139"/>
      <c r="D1412" s="116"/>
      <c r="E1412" s="101"/>
      <c r="F1412" s="101"/>
      <c r="G1412" s="101"/>
      <c r="H1412" s="101"/>
      <c r="I1412" s="101"/>
      <c r="J1412" s="101"/>
      <c r="K1412" s="101"/>
      <c r="L1412" s="101"/>
    </row>
    <row r="1413" spans="1:12" ht="14.25" customHeight="1">
      <c r="A1413" s="138"/>
      <c r="B1413" s="97"/>
      <c r="C1413" s="139"/>
      <c r="D1413" s="116"/>
      <c r="E1413" s="101"/>
      <c r="F1413" s="101"/>
      <c r="G1413" s="101"/>
      <c r="H1413" s="101"/>
      <c r="I1413" s="101"/>
      <c r="J1413" s="101"/>
      <c r="K1413" s="101"/>
      <c r="L1413" s="101"/>
    </row>
    <row r="1414" spans="1:12" ht="14.25" customHeight="1">
      <c r="A1414" s="138"/>
      <c r="B1414" s="97"/>
      <c r="C1414" s="139"/>
      <c r="D1414" s="116"/>
      <c r="E1414" s="101"/>
      <c r="F1414" s="101"/>
      <c r="G1414" s="101"/>
      <c r="H1414" s="101"/>
      <c r="I1414" s="101"/>
      <c r="J1414" s="101"/>
      <c r="K1414" s="101"/>
      <c r="L1414" s="101"/>
    </row>
    <row r="1415" spans="1:12" ht="14.25" customHeight="1">
      <c r="A1415" s="138"/>
      <c r="B1415" s="97"/>
      <c r="C1415" s="139"/>
      <c r="D1415" s="116"/>
      <c r="E1415" s="101"/>
      <c r="F1415" s="101"/>
      <c r="G1415" s="101"/>
      <c r="H1415" s="101"/>
      <c r="I1415" s="101"/>
      <c r="J1415" s="101"/>
      <c r="K1415" s="101"/>
      <c r="L1415" s="101"/>
    </row>
    <row r="1416" spans="1:12" ht="14.25" customHeight="1">
      <c r="A1416" s="138"/>
      <c r="B1416" s="97"/>
      <c r="C1416" s="139"/>
      <c r="D1416" s="116"/>
      <c r="E1416" s="101"/>
      <c r="F1416" s="101"/>
      <c r="G1416" s="101"/>
      <c r="H1416" s="101"/>
      <c r="I1416" s="101"/>
      <c r="J1416" s="101"/>
      <c r="K1416" s="101"/>
      <c r="L1416" s="101"/>
    </row>
    <row r="1417" spans="1:12" ht="14.25" customHeight="1">
      <c r="A1417" s="138"/>
      <c r="B1417" s="97"/>
      <c r="C1417" s="139"/>
      <c r="D1417" s="116"/>
      <c r="E1417" s="101"/>
      <c r="F1417" s="101"/>
      <c r="G1417" s="101"/>
      <c r="H1417" s="101"/>
      <c r="I1417" s="101"/>
      <c r="J1417" s="101"/>
      <c r="K1417" s="101"/>
      <c r="L1417" s="101"/>
    </row>
    <row r="1418" spans="1:12" ht="14.25" customHeight="1">
      <c r="A1418" s="138"/>
      <c r="B1418" s="97"/>
      <c r="C1418" s="139"/>
      <c r="D1418" s="116"/>
      <c r="E1418" s="101"/>
      <c r="F1418" s="101"/>
      <c r="G1418" s="101"/>
      <c r="H1418" s="101"/>
      <c r="I1418" s="101"/>
      <c r="J1418" s="101"/>
      <c r="K1418" s="101"/>
      <c r="L1418" s="101"/>
    </row>
    <row r="1419" spans="1:12" ht="14.25" customHeight="1">
      <c r="A1419" s="138"/>
      <c r="B1419" s="97"/>
      <c r="C1419" s="139"/>
      <c r="D1419" s="116"/>
      <c r="E1419" s="101"/>
      <c r="F1419" s="101"/>
      <c r="G1419" s="101"/>
      <c r="H1419" s="101"/>
      <c r="I1419" s="101"/>
      <c r="J1419" s="101"/>
      <c r="K1419" s="101"/>
      <c r="L1419" s="101"/>
    </row>
    <row r="1420" spans="1:12" ht="14.25" customHeight="1">
      <c r="A1420" s="138"/>
      <c r="B1420" s="97"/>
      <c r="C1420" s="139"/>
      <c r="D1420" s="116"/>
      <c r="E1420" s="101"/>
      <c r="F1420" s="101"/>
      <c r="G1420" s="101"/>
      <c r="H1420" s="101"/>
      <c r="I1420" s="101"/>
      <c r="J1420" s="101"/>
      <c r="K1420" s="101"/>
      <c r="L1420" s="101"/>
    </row>
    <row r="1421" spans="1:12" ht="14.25" customHeight="1">
      <c r="A1421" s="138"/>
      <c r="B1421" s="97"/>
      <c r="C1421" s="139"/>
      <c r="D1421" s="116"/>
      <c r="E1421" s="101"/>
      <c r="F1421" s="101"/>
      <c r="G1421" s="101"/>
      <c r="H1421" s="101"/>
      <c r="I1421" s="101"/>
      <c r="J1421" s="101"/>
      <c r="K1421" s="101"/>
      <c r="L1421" s="101"/>
    </row>
    <row r="1422" spans="1:12" ht="14.25" customHeight="1">
      <c r="A1422" s="138"/>
      <c r="B1422" s="97"/>
      <c r="C1422" s="139"/>
      <c r="D1422" s="116"/>
      <c r="E1422" s="101"/>
      <c r="F1422" s="101"/>
      <c r="G1422" s="101"/>
      <c r="H1422" s="101"/>
      <c r="I1422" s="101"/>
      <c r="J1422" s="101"/>
      <c r="K1422" s="101"/>
      <c r="L1422" s="101"/>
    </row>
    <row r="1423" spans="1:12" ht="14.25" customHeight="1">
      <c r="A1423" s="138"/>
      <c r="B1423" s="97"/>
      <c r="C1423" s="139"/>
      <c r="D1423" s="116"/>
      <c r="E1423" s="101"/>
      <c r="F1423" s="101"/>
      <c r="G1423" s="101"/>
      <c r="H1423" s="101"/>
      <c r="I1423" s="101"/>
      <c r="J1423" s="101"/>
      <c r="K1423" s="101"/>
      <c r="L1423" s="101"/>
    </row>
    <row r="1424" spans="1:12" ht="14.25" customHeight="1">
      <c r="A1424" s="138"/>
      <c r="B1424" s="97"/>
      <c r="C1424" s="139"/>
      <c r="D1424" s="116"/>
      <c r="E1424" s="101"/>
      <c r="F1424" s="101"/>
      <c r="G1424" s="101"/>
      <c r="H1424" s="101"/>
      <c r="I1424" s="101"/>
      <c r="J1424" s="101"/>
      <c r="K1424" s="101"/>
      <c r="L1424" s="101"/>
    </row>
    <row r="1425" spans="1:12" ht="14.25" customHeight="1">
      <c r="A1425" s="138"/>
      <c r="B1425" s="97"/>
      <c r="C1425" s="139"/>
      <c r="D1425" s="116"/>
      <c r="E1425" s="101"/>
      <c r="F1425" s="101"/>
      <c r="G1425" s="101"/>
      <c r="H1425" s="101"/>
      <c r="I1425" s="101"/>
      <c r="J1425" s="101"/>
      <c r="K1425" s="101"/>
      <c r="L1425" s="101"/>
    </row>
    <row r="1426" spans="1:12" ht="14.25" customHeight="1">
      <c r="A1426" s="138"/>
      <c r="B1426" s="97"/>
      <c r="C1426" s="139"/>
      <c r="D1426" s="116"/>
      <c r="E1426" s="101"/>
      <c r="F1426" s="101"/>
      <c r="G1426" s="101"/>
      <c r="H1426" s="101"/>
      <c r="I1426" s="101"/>
      <c r="J1426" s="101"/>
      <c r="K1426" s="101"/>
      <c r="L1426" s="101"/>
    </row>
    <row r="1427" spans="1:12" ht="14.25" customHeight="1">
      <c r="A1427" s="138"/>
      <c r="B1427" s="97"/>
      <c r="C1427" s="139"/>
      <c r="D1427" s="116"/>
      <c r="E1427" s="101"/>
      <c r="F1427" s="101"/>
      <c r="G1427" s="101"/>
      <c r="H1427" s="101"/>
      <c r="I1427" s="101"/>
      <c r="J1427" s="101"/>
      <c r="K1427" s="101"/>
      <c r="L1427" s="101"/>
    </row>
    <row r="1428" spans="1:12" ht="14.25" customHeight="1">
      <c r="A1428" s="138"/>
      <c r="B1428" s="97"/>
      <c r="C1428" s="139"/>
      <c r="D1428" s="116"/>
      <c r="E1428" s="101"/>
      <c r="F1428" s="101"/>
      <c r="G1428" s="101"/>
      <c r="H1428" s="101"/>
      <c r="I1428" s="101"/>
      <c r="J1428" s="101"/>
      <c r="K1428" s="101"/>
      <c r="L1428" s="101"/>
    </row>
    <row r="1429" spans="1:12" ht="14.25" customHeight="1">
      <c r="A1429" s="138"/>
      <c r="B1429" s="97"/>
      <c r="C1429" s="139"/>
      <c r="D1429" s="116"/>
      <c r="E1429" s="101"/>
      <c r="F1429" s="101"/>
      <c r="G1429" s="101"/>
      <c r="H1429" s="101"/>
      <c r="I1429" s="101"/>
      <c r="J1429" s="101"/>
      <c r="K1429" s="101"/>
      <c r="L1429" s="101"/>
    </row>
    <row r="1430" spans="1:12" ht="14.25" customHeight="1">
      <c r="A1430" s="138"/>
      <c r="B1430" s="97"/>
      <c r="C1430" s="139"/>
      <c r="D1430" s="116"/>
      <c r="E1430" s="101"/>
      <c r="F1430" s="101"/>
      <c r="G1430" s="101"/>
      <c r="H1430" s="101"/>
      <c r="I1430" s="101"/>
      <c r="J1430" s="101"/>
      <c r="K1430" s="101"/>
      <c r="L1430" s="101"/>
    </row>
    <row r="1431" spans="1:12" ht="14.25" customHeight="1">
      <c r="A1431" s="138"/>
      <c r="B1431" s="97"/>
      <c r="C1431" s="139"/>
      <c r="D1431" s="116"/>
      <c r="E1431" s="101"/>
      <c r="F1431" s="101"/>
      <c r="G1431" s="101"/>
      <c r="H1431" s="101"/>
      <c r="I1431" s="101"/>
      <c r="J1431" s="101"/>
      <c r="K1431" s="101"/>
      <c r="L1431" s="101"/>
    </row>
    <row r="1432" spans="1:12" ht="14.25" customHeight="1">
      <c r="A1432" s="138"/>
      <c r="B1432" s="97"/>
      <c r="C1432" s="139"/>
      <c r="D1432" s="116"/>
      <c r="E1432" s="101"/>
      <c r="F1432" s="101"/>
      <c r="G1432" s="101"/>
      <c r="H1432" s="101"/>
      <c r="I1432" s="101"/>
      <c r="J1432" s="101"/>
      <c r="K1432" s="101"/>
      <c r="L1432" s="101"/>
    </row>
    <row r="1433" spans="1:12" ht="14.25" customHeight="1">
      <c r="A1433" s="138"/>
      <c r="B1433" s="97"/>
      <c r="C1433" s="139"/>
      <c r="D1433" s="116"/>
      <c r="E1433" s="101"/>
      <c r="F1433" s="101"/>
      <c r="G1433" s="101"/>
      <c r="H1433" s="101"/>
      <c r="I1433" s="101"/>
      <c r="J1433" s="101"/>
      <c r="K1433" s="101"/>
      <c r="L1433" s="101"/>
    </row>
    <row r="1434" spans="1:12" ht="14.25" customHeight="1">
      <c r="A1434" s="138"/>
      <c r="B1434" s="97"/>
      <c r="C1434" s="139"/>
      <c r="D1434" s="116"/>
      <c r="E1434" s="101"/>
      <c r="F1434" s="101"/>
      <c r="G1434" s="101"/>
      <c r="H1434" s="101"/>
      <c r="I1434" s="101"/>
      <c r="J1434" s="101"/>
      <c r="K1434" s="101"/>
      <c r="L1434" s="101"/>
    </row>
    <row r="1435" spans="1:12" ht="14.25" customHeight="1">
      <c r="A1435" s="138"/>
      <c r="B1435" s="97"/>
      <c r="C1435" s="139"/>
      <c r="D1435" s="116"/>
      <c r="E1435" s="101"/>
      <c r="F1435" s="101"/>
      <c r="G1435" s="101"/>
      <c r="H1435" s="101"/>
      <c r="I1435" s="101"/>
      <c r="J1435" s="101"/>
      <c r="K1435" s="101"/>
      <c r="L1435" s="101"/>
    </row>
    <row r="1436" spans="1:12" ht="14.25" customHeight="1">
      <c r="A1436" s="138"/>
      <c r="B1436" s="97"/>
      <c r="C1436" s="139"/>
      <c r="D1436" s="116"/>
      <c r="E1436" s="101"/>
      <c r="F1436" s="101"/>
      <c r="G1436" s="101"/>
      <c r="H1436" s="101"/>
      <c r="I1436" s="101"/>
      <c r="J1436" s="101"/>
      <c r="K1436" s="101"/>
      <c r="L1436" s="101"/>
    </row>
    <row r="1437" spans="1:12" ht="14.25" customHeight="1">
      <c r="A1437" s="138"/>
      <c r="C1437" s="139"/>
      <c r="D1437" s="116"/>
    </row>
    <row r="1439" spans="1:12" ht="14.25" customHeight="1">
      <c r="I1439" s="149"/>
      <c r="J1439" s="149"/>
      <c r="K1439" s="149"/>
    </row>
    <row r="1452" spans="1:13" ht="14.25" customHeight="1">
      <c r="M1452" s="123"/>
    </row>
    <row r="1453" spans="1:13" ht="14.25" customHeight="1">
      <c r="A1453" s="101"/>
      <c r="B1453" s="101"/>
      <c r="C1453" s="101"/>
      <c r="D1453" s="101"/>
      <c r="E1453" s="101"/>
      <c r="F1453" s="101"/>
      <c r="G1453" s="101"/>
      <c r="H1453" s="101"/>
      <c r="I1453" s="101"/>
      <c r="J1453" s="101"/>
      <c r="K1453" s="101"/>
      <c r="M1453" s="123"/>
    </row>
    <row r="1454" spans="1:13" ht="14.25" customHeight="1">
      <c r="A1454" s="101"/>
      <c r="B1454" s="101"/>
      <c r="C1454" s="101"/>
      <c r="D1454" s="101"/>
      <c r="E1454" s="101"/>
      <c r="F1454" s="101"/>
      <c r="G1454" s="101"/>
      <c r="H1454" s="101"/>
      <c r="I1454" s="101"/>
      <c r="J1454" s="101"/>
      <c r="K1454" s="101"/>
      <c r="M1454" s="123"/>
    </row>
    <row r="1455" spans="1:13" ht="14.25" customHeight="1">
      <c r="A1455" s="101"/>
      <c r="B1455" s="101"/>
      <c r="C1455" s="101"/>
      <c r="D1455" s="101"/>
      <c r="E1455" s="101"/>
      <c r="F1455" s="101"/>
      <c r="G1455" s="101"/>
      <c r="H1455" s="101"/>
      <c r="I1455" s="101"/>
      <c r="J1455" s="101"/>
      <c r="K1455" s="101"/>
      <c r="M1455" s="123"/>
    </row>
    <row r="1456" spans="1:13" ht="14.25" customHeight="1">
      <c r="A1456" s="101"/>
      <c r="B1456" s="101"/>
      <c r="C1456" s="101"/>
      <c r="D1456" s="101"/>
      <c r="E1456" s="101"/>
      <c r="F1456" s="101"/>
      <c r="G1456" s="101"/>
      <c r="H1456" s="101"/>
      <c r="I1456" s="101"/>
      <c r="J1456" s="101"/>
      <c r="K1456" s="101"/>
      <c r="M1456" s="123"/>
    </row>
    <row r="1457" spans="1:13" ht="14.25" customHeight="1">
      <c r="A1457" s="101"/>
      <c r="B1457" s="101"/>
      <c r="C1457" s="101"/>
      <c r="D1457" s="101"/>
      <c r="E1457" s="101"/>
      <c r="F1457" s="101"/>
      <c r="G1457" s="101"/>
      <c r="H1457" s="101"/>
      <c r="I1457" s="101"/>
      <c r="J1457" s="101"/>
      <c r="K1457" s="101"/>
      <c r="M1457" s="123"/>
    </row>
    <row r="1047777" spans="1:12" ht="14.25" customHeight="1">
      <c r="A1047777" s="101"/>
      <c r="B1047777" s="101"/>
      <c r="C1047777" s="101"/>
      <c r="D1047777" s="101"/>
      <c r="E1047777" s="101"/>
      <c r="F1047777" s="101"/>
      <c r="G1047777" s="101"/>
      <c r="H1047777" s="101"/>
      <c r="I1047777" s="149">
        <f>SUM(I1439)</f>
        <v>0</v>
      </c>
      <c r="J1047777" s="101"/>
      <c r="K1047777" s="101"/>
      <c r="L1047777" s="101"/>
    </row>
  </sheetData>
  <autoFilter ref="A3:O33"/>
  <mergeCells count="32">
    <mergeCell ref="C1:H1"/>
    <mergeCell ref="L9:M9"/>
    <mergeCell ref="A43:A44"/>
    <mergeCell ref="K43:K44"/>
    <mergeCell ref="A12:A13"/>
    <mergeCell ref="K12:K13"/>
    <mergeCell ref="L14:M14"/>
    <mergeCell ref="L26:M26"/>
    <mergeCell ref="L34:M34"/>
    <mergeCell ref="A5:A6"/>
    <mergeCell ref="K5:K6"/>
    <mergeCell ref="A10:A11"/>
    <mergeCell ref="K10:K11"/>
    <mergeCell ref="L7:M7"/>
    <mergeCell ref="L11:M11"/>
    <mergeCell ref="K7:K8"/>
    <mergeCell ref="L37:M37"/>
    <mergeCell ref="L29:M29"/>
    <mergeCell ref="L40:M40"/>
    <mergeCell ref="F51:H51"/>
    <mergeCell ref="A15:A16"/>
    <mergeCell ref="K15:K16"/>
    <mergeCell ref="A18:A25"/>
    <mergeCell ref="K18:K25"/>
    <mergeCell ref="A27:A28"/>
    <mergeCell ref="K27:K28"/>
    <mergeCell ref="K32:K33"/>
    <mergeCell ref="A38:A39"/>
    <mergeCell ref="K38:K39"/>
    <mergeCell ref="A41:A42"/>
    <mergeCell ref="K41:K42"/>
    <mergeCell ref="L17:M17"/>
  </mergeCells>
  <pageMargins left="0.23622047244094491" right="0.23622047244094491" top="0.74803149606299213" bottom="0.74803149606299213" header="0.31496062992125984" footer="0.31496062992125984"/>
  <pageSetup paperSize="9" scale="10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Сводный отчетЭЭ</vt:lpstr>
      <vt:lpstr>ЭЭ ИПУ</vt:lpstr>
      <vt:lpstr>ЭЭ ОФИСЫ</vt:lpstr>
      <vt:lpstr>МОП ЖД</vt:lpstr>
      <vt:lpstr>МОП ОФ</vt:lpstr>
      <vt:lpstr>Сводный отчет вода</vt:lpstr>
      <vt:lpstr>ВОДА </vt:lpstr>
      <vt:lpstr>Вода прямые договора</vt:lpstr>
      <vt:lpstr>ВОДА ОФИСЫ</vt:lpstr>
      <vt:lpstr>Отопление по ИПУ</vt:lpstr>
      <vt:lpstr>Отопление и ГВС</vt:lpstr>
      <vt:lpstr>МУСОР</vt:lpstr>
      <vt:lpstr>Гараж</vt:lpstr>
      <vt:lpstr>Норматив вода</vt:lpstr>
      <vt:lpstr>Норматив ЭЭ</vt:lpstr>
      <vt:lpstr>Справка по потреблению КУ</vt:lpstr>
      <vt:lpstr>'ВОДА '!Область_печати</vt:lpstr>
      <vt:lpstr>'Отопление и ГВС'!Область_печати</vt:lpstr>
      <vt:lpstr>'Сводный отчетЭЭ'!Область_печати</vt:lpstr>
      <vt:lpstr>'ЭЭ ИПУ'!Область_печати</vt:lpstr>
      <vt:lpstr>'ЭЭ ОФИСЫ'!Область_печати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2023-05-29T12:24:06Z</cp:lastPrinted>
  <dcterms:created xsi:type="dcterms:W3CDTF">2015-09-15T11:53:49Z</dcterms:created>
  <dcterms:modified xsi:type="dcterms:W3CDTF">2023-05-29T12:42:51Z</dcterms:modified>
</cp:coreProperties>
</file>